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20" windowHeight="8580" activeTab="1"/>
  </bookViews>
  <sheets>
    <sheet name="распределение времени" sheetId="2" r:id="rId1"/>
    <sheet name="правильный" sheetId="8" r:id="rId2"/>
    <sheet name="Вариатив" sheetId="6" r:id="rId3"/>
  </sheets>
  <calcPr calcId="125725"/>
</workbook>
</file>

<file path=xl/calcChain.xml><?xml version="1.0" encoding="utf-8"?>
<calcChain xmlns="http://schemas.openxmlformats.org/spreadsheetml/2006/main">
  <c r="T84" i="8"/>
  <c r="I10" i="2"/>
  <c r="H10"/>
  <c r="G10"/>
  <c r="F10"/>
  <c r="E10"/>
  <c r="C10"/>
  <c r="R97" i="8"/>
  <c r="Q97"/>
  <c r="P97"/>
  <c r="O97"/>
  <c r="N97"/>
  <c r="M97"/>
  <c r="L97"/>
  <c r="K97"/>
  <c r="L90"/>
  <c r="K90"/>
  <c r="R86"/>
  <c r="Q86"/>
  <c r="P86"/>
  <c r="O86"/>
  <c r="N86"/>
  <c r="M86"/>
  <c r="R84"/>
  <c r="Q84"/>
  <c r="Q90" s="1"/>
  <c r="P84"/>
  <c r="P90" s="1"/>
  <c r="O84"/>
  <c r="O90" s="1"/>
  <c r="N84"/>
  <c r="M84"/>
  <c r="M90" s="1"/>
  <c r="E78"/>
  <c r="H77"/>
  <c r="H76" s="1"/>
  <c r="F77"/>
  <c r="D77" s="1"/>
  <c r="D76" s="1"/>
  <c r="E76" s="1"/>
  <c r="R76"/>
  <c r="Q76"/>
  <c r="P76"/>
  <c r="O76"/>
  <c r="N76"/>
  <c r="M76"/>
  <c r="L76"/>
  <c r="K76"/>
  <c r="J76"/>
  <c r="I76"/>
  <c r="G76"/>
  <c r="H74"/>
  <c r="F74"/>
  <c r="D74" s="1"/>
  <c r="D73" s="1"/>
  <c r="R73"/>
  <c r="R56" s="1"/>
  <c r="Q73"/>
  <c r="P73"/>
  <c r="O73"/>
  <c r="N73"/>
  <c r="N56" s="1"/>
  <c r="N40" s="1"/>
  <c r="M73"/>
  <c r="L73"/>
  <c r="K73"/>
  <c r="J73"/>
  <c r="J56" s="1"/>
  <c r="I73"/>
  <c r="H73"/>
  <c r="G73"/>
  <c r="F73"/>
  <c r="F71"/>
  <c r="D71"/>
  <c r="D70" s="1"/>
  <c r="E70" s="1"/>
  <c r="R70"/>
  <c r="Q70"/>
  <c r="P70"/>
  <c r="O70"/>
  <c r="N70"/>
  <c r="M70"/>
  <c r="L70"/>
  <c r="K70"/>
  <c r="J70"/>
  <c r="I70"/>
  <c r="H70"/>
  <c r="G70"/>
  <c r="F70"/>
  <c r="E69"/>
  <c r="E68"/>
  <c r="H67"/>
  <c r="F67"/>
  <c r="D67"/>
  <c r="H66"/>
  <c r="F66"/>
  <c r="D66" s="1"/>
  <c r="H65"/>
  <c r="H63" s="1"/>
  <c r="G65"/>
  <c r="F65" s="1"/>
  <c r="D65" s="1"/>
  <c r="F64"/>
  <c r="R63"/>
  <c r="Q63"/>
  <c r="P63"/>
  <c r="O63"/>
  <c r="N63"/>
  <c r="M63"/>
  <c r="L63"/>
  <c r="K63"/>
  <c r="J63"/>
  <c r="I63"/>
  <c r="G63"/>
  <c r="E62"/>
  <c r="E61"/>
  <c r="G60"/>
  <c r="H60" s="1"/>
  <c r="G59"/>
  <c r="F59" s="1"/>
  <c r="D59" s="1"/>
  <c r="H58"/>
  <c r="F58"/>
  <c r="R57"/>
  <c r="Q57"/>
  <c r="Q56" s="1"/>
  <c r="Q40" s="1"/>
  <c r="P57"/>
  <c r="O57"/>
  <c r="N57"/>
  <c r="M57"/>
  <c r="M56" s="1"/>
  <c r="M40" s="1"/>
  <c r="L57"/>
  <c r="K57"/>
  <c r="J57"/>
  <c r="I57"/>
  <c r="I56" s="1"/>
  <c r="I40" s="1"/>
  <c r="O56"/>
  <c r="K56"/>
  <c r="H55"/>
  <c r="F55"/>
  <c r="D55" s="1"/>
  <c r="E55" s="1"/>
  <c r="H54"/>
  <c r="F54"/>
  <c r="D54" s="1"/>
  <c r="E54" s="1"/>
  <c r="H53"/>
  <c r="F53"/>
  <c r="D53" s="1"/>
  <c r="E53" s="1"/>
  <c r="H52"/>
  <c r="F52"/>
  <c r="D52" s="1"/>
  <c r="E52" s="1"/>
  <c r="H51"/>
  <c r="F51"/>
  <c r="D51" s="1"/>
  <c r="E51" s="1"/>
  <c r="H50"/>
  <c r="F50"/>
  <c r="D50" s="1"/>
  <c r="E50" s="1"/>
  <c r="H49"/>
  <c r="F49"/>
  <c r="D49" s="1"/>
  <c r="E49" s="1"/>
  <c r="H48"/>
  <c r="F48"/>
  <c r="D48" s="1"/>
  <c r="E48" s="1"/>
  <c r="H47"/>
  <c r="F47"/>
  <c r="D47" s="1"/>
  <c r="E47" s="1"/>
  <c r="H46"/>
  <c r="F46"/>
  <c r="D46" s="1"/>
  <c r="E46" s="1"/>
  <c r="H45"/>
  <c r="F45"/>
  <c r="D45" s="1"/>
  <c r="E45" s="1"/>
  <c r="H44"/>
  <c r="G44"/>
  <c r="F44" s="1"/>
  <c r="H43"/>
  <c r="F43"/>
  <c r="D43"/>
  <c r="E43" s="1"/>
  <c r="H42"/>
  <c r="F42"/>
  <c r="D42" s="1"/>
  <c r="E42" s="1"/>
  <c r="R41"/>
  <c r="R40" s="1"/>
  <c r="Q41"/>
  <c r="P41"/>
  <c r="O41"/>
  <c r="N41"/>
  <c r="M41"/>
  <c r="L41"/>
  <c r="K41"/>
  <c r="J41"/>
  <c r="J40" s="1"/>
  <c r="I41"/>
  <c r="G41"/>
  <c r="H39"/>
  <c r="F39"/>
  <c r="D39" s="1"/>
  <c r="E39" s="1"/>
  <c r="H38"/>
  <c r="F38"/>
  <c r="D38" s="1"/>
  <c r="R37"/>
  <c r="Q37"/>
  <c r="P37"/>
  <c r="O37"/>
  <c r="N37"/>
  <c r="M37"/>
  <c r="L37"/>
  <c r="K37"/>
  <c r="J37"/>
  <c r="I37"/>
  <c r="H37"/>
  <c r="G37"/>
  <c r="E36"/>
  <c r="I35"/>
  <c r="E35"/>
  <c r="I34"/>
  <c r="E34"/>
  <c r="I33"/>
  <c r="E33"/>
  <c r="I32"/>
  <c r="E32"/>
  <c r="R31"/>
  <c r="Q31"/>
  <c r="P31"/>
  <c r="O31"/>
  <c r="N31"/>
  <c r="M31"/>
  <c r="L31"/>
  <c r="K31"/>
  <c r="J31"/>
  <c r="I31"/>
  <c r="H31"/>
  <c r="G31"/>
  <c r="F31"/>
  <c r="E31"/>
  <c r="D31"/>
  <c r="E30"/>
  <c r="E29"/>
  <c r="E28"/>
  <c r="E27" s="1"/>
  <c r="R27"/>
  <c r="Q27"/>
  <c r="P27"/>
  <c r="O27"/>
  <c r="O16" s="1"/>
  <c r="N27"/>
  <c r="M27"/>
  <c r="L27"/>
  <c r="K27"/>
  <c r="K16" s="1"/>
  <c r="J27"/>
  <c r="I27"/>
  <c r="H27"/>
  <c r="G27"/>
  <c r="G16" s="1"/>
  <c r="F27"/>
  <c r="D27"/>
  <c r="E26"/>
  <c r="E25"/>
  <c r="E23"/>
  <c r="E22"/>
  <c r="E21"/>
  <c r="E20"/>
  <c r="E17" s="1"/>
  <c r="E16" s="1"/>
  <c r="E19"/>
  <c r="R17"/>
  <c r="Q17"/>
  <c r="P17"/>
  <c r="P16" s="1"/>
  <c r="O17"/>
  <c r="N17"/>
  <c r="M17"/>
  <c r="L17"/>
  <c r="K17"/>
  <c r="J17"/>
  <c r="I17"/>
  <c r="H17"/>
  <c r="H16" s="1"/>
  <c r="G17"/>
  <c r="F17"/>
  <c r="D17"/>
  <c r="L16"/>
  <c r="D16"/>
  <c r="I16" l="1"/>
  <c r="I80" s="1"/>
  <c r="M16"/>
  <c r="M80" s="1"/>
  <c r="Q16"/>
  <c r="Q80" s="1"/>
  <c r="F16"/>
  <c r="J16"/>
  <c r="J80" s="1"/>
  <c r="N16"/>
  <c r="N80" s="1"/>
  <c r="R16"/>
  <c r="R80" s="1"/>
  <c r="K40"/>
  <c r="O40"/>
  <c r="L56"/>
  <c r="P56"/>
  <c r="N90"/>
  <c r="H90" s="1"/>
  <c r="R90"/>
  <c r="T86"/>
  <c r="H41"/>
  <c r="E38"/>
  <c r="E37" s="1"/>
  <c r="D37"/>
  <c r="F41"/>
  <c r="D44"/>
  <c r="E44" s="1"/>
  <c r="L40"/>
  <c r="L80" s="1"/>
  <c r="P40"/>
  <c r="P80" s="1"/>
  <c r="E41"/>
  <c r="K80"/>
  <c r="O80"/>
  <c r="F63"/>
  <c r="G57"/>
  <c r="G56" s="1"/>
  <c r="G40" s="1"/>
  <c r="G80" s="1"/>
  <c r="F60"/>
  <c r="D60" s="1"/>
  <c r="F37"/>
  <c r="H59"/>
  <c r="H57" s="1"/>
  <c r="H56" s="1"/>
  <c r="H40" s="1"/>
  <c r="H80" s="1"/>
  <c r="F76"/>
  <c r="D58"/>
  <c r="D64"/>
  <c r="D63" s="1"/>
  <c r="E63" s="1"/>
  <c r="D57" l="1"/>
  <c r="F57"/>
  <c r="F56" s="1"/>
  <c r="F40" s="1"/>
  <c r="F80" s="1"/>
  <c r="D41"/>
  <c r="E57" l="1"/>
  <c r="E56" s="1"/>
  <c r="E40" s="1"/>
  <c r="E80" s="1"/>
  <c r="D56"/>
  <c r="D40" s="1"/>
  <c r="D80" s="1"/>
  <c r="C19" i="6" l="1"/>
  <c r="E19" s="1"/>
  <c r="I17" i="2"/>
  <c r="I20" s="1"/>
  <c r="I18"/>
  <c r="I19"/>
  <c r="F20"/>
  <c r="G20"/>
  <c r="H20"/>
  <c r="C20"/>
  <c r="E20"/>
  <c r="B9" l="1"/>
  <c r="J9" s="1"/>
  <c r="B8"/>
  <c r="B7"/>
  <c r="J7" s="1"/>
  <c r="B6"/>
  <c r="J6" s="1"/>
  <c r="B10" l="1"/>
  <c r="J10" s="1"/>
  <c r="J8"/>
  <c r="B20"/>
</calcChain>
</file>

<file path=xl/sharedStrings.xml><?xml version="1.0" encoding="utf-8"?>
<sst xmlns="http://schemas.openxmlformats.org/spreadsheetml/2006/main" count="308" uniqueCount="212">
  <si>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</si>
  <si>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</si>
  <si>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</si>
  <si>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(час)</t>
  </si>
  <si>
    <t xml:space="preserve">Максимальная </t>
  </si>
  <si>
    <t>Самостоятельная  работа</t>
  </si>
  <si>
    <t>Обязательная аудиторная</t>
  </si>
  <si>
    <t>1 курс</t>
  </si>
  <si>
    <t>2 курс</t>
  </si>
  <si>
    <t>3 курс</t>
  </si>
  <si>
    <t>4 курс</t>
  </si>
  <si>
    <t>Всего занятий</t>
  </si>
  <si>
    <t>в том числе</t>
  </si>
  <si>
    <t>Лекций</t>
  </si>
  <si>
    <t xml:space="preserve">Лаборат. и практ. занятий, вкл. семинары </t>
  </si>
  <si>
    <t>О.00</t>
  </si>
  <si>
    <t>Общеобразовательный цикл</t>
  </si>
  <si>
    <t>0/10/4</t>
  </si>
  <si>
    <t>ОДБ</t>
  </si>
  <si>
    <t>Общеобразовательные дисциплины (базовые)</t>
  </si>
  <si>
    <t>0/7/2</t>
  </si>
  <si>
    <t>ОДБ.01</t>
  </si>
  <si>
    <t>Русский язык</t>
  </si>
  <si>
    <t>Э</t>
  </si>
  <si>
    <t>ОДБ.02</t>
  </si>
  <si>
    <t>Литература</t>
  </si>
  <si>
    <t>-/ДЗ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</si>
  <si>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</si>
  <si>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</si>
  <si>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</si>
  <si>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</si>
  <si>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</si>
  <si>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</si>
  <si>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</si>
  <si>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Математика</t>
  </si>
  <si>
    <t>ДЗ/Э</t>
  </si>
  <si>
    <t>ОДБ.07</t>
  </si>
  <si>
    <t>Информатика и ИКТ</t>
  </si>
  <si>
    <t>ОДБ.08</t>
  </si>
  <si>
    <t xml:space="preserve">Физическая культура </t>
  </si>
  <si>
    <t>З/З</t>
  </si>
  <si>
    <t>ОДБ.09</t>
  </si>
  <si>
    <t>Основы безопасности жизнедеятельности</t>
  </si>
  <si>
    <t>ДЗ</t>
  </si>
  <si>
    <t>ОДП</t>
  </si>
  <si>
    <t>Общеобразовательные дисциплины (профильные)</t>
  </si>
  <si>
    <t>0/3/2</t>
  </si>
  <si>
    <t>ОДП.10</t>
  </si>
  <si>
    <t>Физика</t>
  </si>
  <si>
    <t>ОДП.11</t>
  </si>
  <si>
    <t>Химия</t>
  </si>
  <si>
    <t>ОДП.12</t>
  </si>
  <si>
    <t>Биология</t>
  </si>
  <si>
    <t>Э/ДЗ</t>
  </si>
  <si>
    <t>ОГСЭ.00</t>
  </si>
  <si>
    <t>Общегуманитарный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</si>
  <si>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</si>
  <si>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</si>
  <si>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</si>
  <si>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</si>
  <si>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З, З, З, З, З, ДЗ</t>
  </si>
  <si>
    <t>ОГСЭ.04</t>
  </si>
  <si>
    <t>Физическая культура</t>
  </si>
  <si>
    <t>З,З,З,З,З,З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</si>
  <si>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</si>
  <si>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</si>
  <si>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</si>
  <si>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</si>
  <si>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</si>
  <si>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Экологические основы природопользования</t>
  </si>
  <si>
    <t>ЕН.02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</si>
  <si>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</si>
  <si>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</si>
  <si>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</si>
  <si>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</si>
  <si>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</si>
  <si>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</si>
  <si>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Анатомия и физиология животных</t>
  </si>
  <si>
    <t>ОП.02</t>
  </si>
  <si>
    <t>ОП.03</t>
  </si>
  <si>
    <t>ОП.04</t>
  </si>
  <si>
    <t>Основы зоотехнии</t>
  </si>
  <si>
    <t>ОП.05</t>
  </si>
  <si>
    <t>ОП.06</t>
  </si>
  <si>
    <t>Информационные технологии в профессиональной деятельности</t>
  </si>
  <si>
    <t>ОП.07</t>
  </si>
  <si>
    <t>ОП.08</t>
  </si>
  <si>
    <t>ОП.09</t>
  </si>
  <si>
    <t>Основы экономики, менеджмента и маркетинга</t>
  </si>
  <si>
    <t>ОП.10</t>
  </si>
  <si>
    <t>Охрана труда</t>
  </si>
  <si>
    <t>ОП.11</t>
  </si>
  <si>
    <t>Безопасность жизнедеятельности</t>
  </si>
  <si>
    <t>ОП.12</t>
  </si>
  <si>
    <t>ОП.13</t>
  </si>
  <si>
    <t>ПМ.00</t>
  </si>
  <si>
    <t>Профессиональные модули</t>
  </si>
  <si>
    <t>ПМ.01</t>
  </si>
  <si>
    <t>Эк</t>
  </si>
  <si>
    <t>МДК.01.01</t>
  </si>
  <si>
    <t>УП.01</t>
  </si>
  <si>
    <t>ПП.01</t>
  </si>
  <si>
    <t>ПМ.02</t>
  </si>
  <si>
    <t>МДК.02.01</t>
  </si>
  <si>
    <t>ПП.02</t>
  </si>
  <si>
    <t>ПМ.03</t>
  </si>
  <si>
    <t>МДК.03.01</t>
  </si>
  <si>
    <t>УП.03</t>
  </si>
  <si>
    <t>ПМ.04</t>
  </si>
  <si>
    <t>МДК.04.01</t>
  </si>
  <si>
    <t>УП.04</t>
  </si>
  <si>
    <t>ПМ.05</t>
  </si>
  <si>
    <t>МДК.05.01</t>
  </si>
  <si>
    <t>ВСЕГО</t>
  </si>
  <si>
    <t>Преддипломная практика</t>
  </si>
  <si>
    <t xml:space="preserve">Всего </t>
  </si>
  <si>
    <t>дисциплин и МДК</t>
  </si>
  <si>
    <t>учебной практики</t>
  </si>
  <si>
    <t>экзаменов</t>
  </si>
  <si>
    <t>дифф.зачетов</t>
  </si>
  <si>
    <t>зачетов</t>
  </si>
  <si>
    <t>Сводные данные по бюджету времени (в неделях)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</si>
  <si>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</si>
  <si>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</si>
  <si>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</si>
  <si>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</si>
  <si>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</si>
  <si>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</si>
  <si>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</si>
  <si>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</si>
  <si>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по профилю специальности</t>
  </si>
  <si>
    <t>преддипломная</t>
  </si>
  <si>
    <t>I курс</t>
  </si>
  <si>
    <t>II курс</t>
  </si>
  <si>
    <t>III курс</t>
  </si>
  <si>
    <t xml:space="preserve">IV </t>
  </si>
  <si>
    <t>Микробиология, санитария и гигиена</t>
  </si>
  <si>
    <t xml:space="preserve">  -/Э</t>
  </si>
  <si>
    <t>Сельскохозяйственная биотехнология</t>
  </si>
  <si>
    <t>Основы механизации, электрификации и автоматизации сельскохозяйственного производства</t>
  </si>
  <si>
    <t>Правовые основы профессиональной деятельности</t>
  </si>
  <si>
    <t>Содержание кормление и разведение сельскохозяйственных животных</t>
  </si>
  <si>
    <t>Содержание сельскохозяйственных животных</t>
  </si>
  <si>
    <t>МДК.01.02</t>
  </si>
  <si>
    <t>Кормопроизводство</t>
  </si>
  <si>
    <t>МДК.01.03</t>
  </si>
  <si>
    <t>Биотехника размножения, акушерство и гинекология сельскохозяйственных животных</t>
  </si>
  <si>
    <t>Дз</t>
  </si>
  <si>
    <t>Технологии производства продукции животноводства</t>
  </si>
  <si>
    <t>МДК.02.02</t>
  </si>
  <si>
    <t>МДК.02.03</t>
  </si>
  <si>
    <t>Оценка и контроль качества продукции животноводства</t>
  </si>
  <si>
    <t>Технологии первичной переработки продукции животноводства</t>
  </si>
  <si>
    <t>Хранение, транспортировка и реализация продукции животноводства</t>
  </si>
  <si>
    <t>Технология хранения, транспортировки и реализации продукции животноводства</t>
  </si>
  <si>
    <t>Управление работами по производству и переработке продукции животноводства</t>
  </si>
  <si>
    <t>Управление структурным подразделением организации</t>
  </si>
  <si>
    <t>Основы ветеринарии</t>
  </si>
  <si>
    <t>Зоология</t>
  </si>
  <si>
    <t>Оборудование перерабатывающих производств</t>
  </si>
  <si>
    <t>Земледелие с основми почвоведения и агрохимии</t>
  </si>
  <si>
    <t>МДК.02.04</t>
  </si>
  <si>
    <t>ОП.14</t>
  </si>
  <si>
    <t>Технология производства продукции из мяса птицы, свиней и КРС</t>
  </si>
  <si>
    <t>Зачетные единицы</t>
  </si>
  <si>
    <t>экологические основы природопользования</t>
  </si>
  <si>
    <t>Ф1.</t>
  </si>
  <si>
    <t>м.п.</t>
  </si>
  <si>
    <t>УТВЕРЖДАЮ</t>
  </si>
  <si>
    <t>Директор (заместитель директора)</t>
  </si>
  <si>
    <t>___________________________(______________________)</t>
  </si>
  <si>
    <t>Наименование профессиональной образовательной организации</t>
  </si>
  <si>
    <t>Код программы</t>
  </si>
  <si>
    <t>ПССЗ</t>
  </si>
  <si>
    <t>Код и наименование специальности</t>
  </si>
  <si>
    <t>Квалификация</t>
  </si>
  <si>
    <t>Форма обучения</t>
  </si>
  <si>
    <t>очная</t>
  </si>
  <si>
    <t>ПЛАН УЧЕБНОГО ПРОЦЕССА</t>
  </si>
  <si>
    <t>Нормативный срок обучения</t>
  </si>
  <si>
    <t>3 года 10 месяцев</t>
  </si>
  <si>
    <t>База обучения</t>
  </si>
  <si>
    <t>на базе основного общего образования</t>
  </si>
  <si>
    <t xml:space="preserve">Курсовых работ (проектов) </t>
  </si>
  <si>
    <t>ОГБПОУ  "ТОМСКИЙ АГРАРНЫЙ КОЛЛЕДЖ"</t>
  </si>
  <si>
    <t>36.02.02 Зоотехния</t>
  </si>
  <si>
    <t>Зоотехник</t>
  </si>
  <si>
    <t xml:space="preserve">1 сем  </t>
  </si>
  <si>
    <t xml:space="preserve">2 сем  </t>
  </si>
  <si>
    <t xml:space="preserve">3 сем  </t>
  </si>
  <si>
    <t xml:space="preserve">4 сем  </t>
  </si>
  <si>
    <t xml:space="preserve">5 сем  </t>
  </si>
  <si>
    <t xml:space="preserve">6 сем  </t>
  </si>
  <si>
    <t xml:space="preserve">8 сем  </t>
  </si>
  <si>
    <t xml:space="preserve">Консультации на учебную группу по  4 часа на одного студента в год </t>
  </si>
  <si>
    <t>Государственная итоговая аттестация 6 недель</t>
  </si>
  <si>
    <t>Самостоятельная работа</t>
  </si>
  <si>
    <t>Выполнение дипломного проекта (работы) с_25.05_ по_16.06._(всего 4 нед)</t>
  </si>
  <si>
    <t>производ.практики</t>
  </si>
  <si>
    <t>Защита дипломного проекта (работы) с__18.06_по__30.06_(всего_2_нед)</t>
  </si>
  <si>
    <t>Распределение обязательной нагрузки по курсам и семестрам
 (час в семестр)</t>
  </si>
  <si>
    <t>Оператор машинного доения</t>
  </si>
  <si>
    <t>0/2/0</t>
  </si>
  <si>
    <t>5/4/0</t>
  </si>
  <si>
    <t>0/11/3</t>
  </si>
  <si>
    <t>0/12/10</t>
  </si>
  <si>
    <t>0/24/13</t>
  </si>
  <si>
    <t>5/40/17</t>
  </si>
  <si>
    <t>УП.02</t>
  </si>
  <si>
    <t>ПП.05</t>
  </si>
  <si>
    <t>Производство и первичная переработка продукции животноводства</t>
  </si>
  <si>
    <t>Выполнение работ по одной или нескольким профессиям рабочих, должностям служащих 15699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</si>
</sst>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b/>
      <sz val="16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213">
    <xf numFmtId="0" fontId="0" fillId="0" borderId="0" xfId="0"/>
    <xf numFmtId="0" fontId="1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0" borderId="20" xfId="0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/>
    </xf>
    <xf numFmtId="0" fontId="11" fillId="0" borderId="0" xfId="0" applyFont="1"/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6" fillId="0" borderId="14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 vertical="center"/>
    </xf>
    <xf numFmtId="0" fontId="6" fillId="0" borderId="12" xfId="1" applyFont="1" applyFill="1" applyBorder="1"/>
    <xf numFmtId="0" fontId="2" fillId="0" borderId="12" xfId="1" applyFont="1" applyFill="1" applyBorder="1" applyAlignment="1">
      <alignment horizontal="center"/>
    </xf>
    <xf numFmtId="0" fontId="2" fillId="0" borderId="11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6" fillId="0" borderId="19" xfId="1" applyFont="1" applyFill="1" applyBorder="1" applyAlignment="1"/>
    <xf numFmtId="0" fontId="6" fillId="0" borderId="16" xfId="1" applyFont="1" applyFill="1" applyBorder="1" applyAlignment="1"/>
    <xf numFmtId="0" fontId="2" fillId="0" borderId="0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10" fillId="0" borderId="0" xfId="2" applyFont="1" applyFill="1"/>
    <xf numFmtId="0" fontId="10" fillId="0" borderId="0" xfId="2" applyFont="1" applyFill="1" applyAlignment="1">
      <alignment horizontal="right"/>
    </xf>
    <xf numFmtId="0" fontId="11" fillId="0" borderId="0" xfId="2" applyFont="1" applyFill="1"/>
    <xf numFmtId="0" fontId="9" fillId="0" borderId="21" xfId="2" applyFont="1" applyFill="1" applyBorder="1" applyAlignment="1">
      <alignment horizontal="center"/>
    </xf>
    <xf numFmtId="0" fontId="9" fillId="0" borderId="0" xfId="2" applyFont="1" applyFill="1"/>
    <xf numFmtId="0" fontId="9" fillId="0" borderId="19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 vertical="center" textRotation="90" wrapText="1"/>
    </xf>
    <xf numFmtId="0" fontId="6" fillId="0" borderId="11" xfId="2" applyFont="1" applyFill="1" applyBorder="1" applyAlignment="1">
      <alignment horizontal="center" vertical="center" textRotation="90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 textRotation="90" wrapText="1"/>
    </xf>
    <xf numFmtId="0" fontId="6" fillId="0" borderId="14" xfId="2" applyFont="1" applyFill="1" applyBorder="1" applyAlignment="1">
      <alignment vertical="center" textRotation="90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horizontal="center"/>
    </xf>
    <xf numFmtId="0" fontId="2" fillId="0" borderId="3" xfId="2" applyFont="1" applyFill="1" applyBorder="1"/>
    <xf numFmtId="1" fontId="2" fillId="0" borderId="3" xfId="2" applyNumberFormat="1" applyFont="1" applyFill="1" applyBorder="1" applyAlignment="1">
      <alignment horizontal="center"/>
    </xf>
    <xf numFmtId="0" fontId="2" fillId="3" borderId="3" xfId="2" applyFont="1" applyFill="1" applyBorder="1" applyAlignment="1">
      <alignment horizontal="center" vertical="center" wrapText="1"/>
    </xf>
    <xf numFmtId="0" fontId="2" fillId="3" borderId="0" xfId="2" applyFont="1" applyFill="1" applyAlignment="1">
      <alignment wrapText="1"/>
    </xf>
    <xf numFmtId="49" fontId="2" fillId="3" borderId="3" xfId="2" applyNumberFormat="1" applyFont="1" applyFill="1" applyBorder="1" applyAlignment="1">
      <alignment horizontal="center" wrapText="1"/>
    </xf>
    <xf numFmtId="1" fontId="2" fillId="3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9" fontId="6" fillId="0" borderId="3" xfId="2" applyNumberFormat="1" applyFont="1" applyFill="1" applyBorder="1" applyAlignment="1">
      <alignment horizontal="center" wrapText="1"/>
    </xf>
    <xf numFmtId="1" fontId="6" fillId="0" borderId="3" xfId="2" applyNumberFormat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/>
    </xf>
    <xf numFmtId="0" fontId="6" fillId="0" borderId="3" xfId="2" applyFont="1" applyFill="1" applyBorder="1"/>
    <xf numFmtId="0" fontId="6" fillId="0" borderId="3" xfId="2" applyFont="1" applyFill="1" applyBorder="1" applyAlignment="1">
      <alignment wrapText="1"/>
    </xf>
    <xf numFmtId="0" fontId="6" fillId="0" borderId="3" xfId="2" applyFont="1" applyFill="1" applyBorder="1" applyAlignment="1">
      <alignment vertical="top" wrapText="1"/>
    </xf>
    <xf numFmtId="0" fontId="6" fillId="3" borderId="3" xfId="2" applyFont="1" applyFill="1" applyBorder="1" applyAlignment="1">
      <alignment horizontal="center"/>
    </xf>
    <xf numFmtId="1" fontId="2" fillId="3" borderId="3" xfId="2" applyNumberFormat="1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/>
    </xf>
    <xf numFmtId="0" fontId="2" fillId="3" borderId="3" xfId="2" applyFont="1" applyFill="1" applyBorder="1" applyAlignment="1">
      <alignment wrapText="1"/>
    </xf>
    <xf numFmtId="49" fontId="2" fillId="3" borderId="3" xfId="2" applyNumberFormat="1" applyFont="1" applyFill="1" applyBorder="1" applyAlignment="1">
      <alignment horizontal="center"/>
    </xf>
    <xf numFmtId="1" fontId="2" fillId="3" borderId="3" xfId="2" applyNumberFormat="1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wrapText="1"/>
    </xf>
    <xf numFmtId="1" fontId="6" fillId="0" borderId="3" xfId="2" applyNumberFormat="1" applyFont="1" applyFill="1" applyBorder="1" applyAlignment="1">
      <alignment horizontal="center"/>
    </xf>
    <xf numFmtId="0" fontId="6" fillId="0" borderId="8" xfId="2" applyFont="1" applyFill="1" applyBorder="1" applyAlignment="1"/>
    <xf numFmtId="0" fontId="6" fillId="0" borderId="8" xfId="2" applyFont="1" applyFill="1" applyBorder="1" applyAlignment="1">
      <alignment horizontal="center"/>
    </xf>
    <xf numFmtId="0" fontId="6" fillId="0" borderId="3" xfId="2" applyFont="1" applyFill="1" applyBorder="1" applyAlignment="1"/>
    <xf numFmtId="0" fontId="2" fillId="3" borderId="3" xfId="2" applyFont="1" applyFill="1" applyBorder="1" applyAlignment="1"/>
    <xf numFmtId="0" fontId="2" fillId="3" borderId="8" xfId="2" applyFont="1" applyFill="1" applyBorder="1" applyAlignment="1">
      <alignment wrapText="1"/>
    </xf>
    <xf numFmtId="0" fontId="9" fillId="3" borderId="0" xfId="2" applyFont="1" applyFill="1" applyAlignment="1">
      <alignment wrapText="1"/>
    </xf>
    <xf numFmtId="0" fontId="2" fillId="3" borderId="3" xfId="2" applyFont="1" applyFill="1" applyBorder="1" applyAlignment="1">
      <alignment horizontal="center" wrapText="1"/>
    </xf>
    <xf numFmtId="0" fontId="2" fillId="0" borderId="3" xfId="2" applyFont="1" applyFill="1" applyBorder="1" applyAlignment="1">
      <alignment horizontal="center" wrapText="1"/>
    </xf>
    <xf numFmtId="0" fontId="6" fillId="6" borderId="9" xfId="2" applyFont="1" applyFill="1" applyBorder="1" applyAlignment="1">
      <alignment horizontal="center"/>
    </xf>
    <xf numFmtId="0" fontId="6" fillId="6" borderId="3" xfId="2" applyFont="1" applyFill="1" applyBorder="1" applyAlignment="1">
      <alignment wrapText="1"/>
    </xf>
    <xf numFmtId="0" fontId="6" fillId="6" borderId="3" xfId="2" applyFont="1" applyFill="1" applyBorder="1" applyAlignment="1">
      <alignment horizontal="center" wrapText="1"/>
    </xf>
    <xf numFmtId="1" fontId="6" fillId="6" borderId="3" xfId="2" applyNumberFormat="1" applyFont="1" applyFill="1" applyBorder="1" applyAlignment="1">
      <alignment horizontal="center"/>
    </xf>
    <xf numFmtId="0" fontId="6" fillId="6" borderId="3" xfId="2" applyFont="1" applyFill="1" applyBorder="1" applyAlignment="1">
      <alignment horizontal="center"/>
    </xf>
    <xf numFmtId="0" fontId="2" fillId="3" borderId="9" xfId="2" applyFont="1" applyFill="1" applyBorder="1" applyAlignment="1">
      <alignment horizontal="center"/>
    </xf>
    <xf numFmtId="0" fontId="6" fillId="0" borderId="9" xfId="2" applyFont="1" applyFill="1" applyBorder="1" applyAlignment="1">
      <alignment horizontal="center"/>
    </xf>
    <xf numFmtId="0" fontId="6" fillId="6" borderId="3" xfId="2" applyFont="1" applyFill="1" applyBorder="1" applyAlignment="1"/>
    <xf numFmtId="0" fontId="2" fillId="6" borderId="3" xfId="2" applyFont="1" applyFill="1" applyBorder="1" applyAlignment="1">
      <alignment horizontal="center"/>
    </xf>
    <xf numFmtId="0" fontId="2" fillId="0" borderId="3" xfId="2" applyFont="1" applyFill="1" applyBorder="1" applyAlignment="1"/>
    <xf numFmtId="0" fontId="2" fillId="0" borderId="3" xfId="2" applyFont="1" applyFill="1" applyBorder="1" applyAlignment="1">
      <alignment wrapText="1"/>
    </xf>
    <xf numFmtId="49" fontId="2" fillId="5" borderId="14" xfId="2" applyNumberFormat="1" applyFont="1" applyFill="1" applyBorder="1" applyAlignment="1">
      <alignment horizontal="center"/>
    </xf>
    <xf numFmtId="1" fontId="2" fillId="5" borderId="14" xfId="2" applyNumberFormat="1" applyFont="1" applyFill="1" applyBorder="1" applyAlignment="1">
      <alignment horizontal="center"/>
    </xf>
    <xf numFmtId="1" fontId="2" fillId="5" borderId="3" xfId="2" applyNumberFormat="1" applyFont="1" applyFill="1" applyBorder="1" applyAlignment="1">
      <alignment horizontal="center"/>
    </xf>
    <xf numFmtId="0" fontId="11" fillId="0" borderId="11" xfId="2" applyFont="1" applyBorder="1"/>
    <xf numFmtId="0" fontId="8" fillId="0" borderId="26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11" fillId="0" borderId="15" xfId="2" applyFont="1" applyBorder="1"/>
    <xf numFmtId="0" fontId="8" fillId="0" borderId="3" xfId="2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2" applyFont="1" applyFill="1" applyAlignment="1">
      <alignment horizontal="center" wrapText="1"/>
    </xf>
    <xf numFmtId="0" fontId="10" fillId="0" borderId="19" xfId="2" applyFont="1" applyFill="1" applyBorder="1" applyAlignment="1">
      <alignment horizontal="center"/>
    </xf>
    <xf numFmtId="0" fontId="10" fillId="0" borderId="22" xfId="2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1" fontId="10" fillId="0" borderId="19" xfId="2" applyNumberFormat="1" applyFont="1" applyFill="1" applyBorder="1" applyAlignment="1">
      <alignment horizontal="left"/>
    </xf>
    <xf numFmtId="1" fontId="6" fillId="0" borderId="19" xfId="2" applyNumberFormat="1" applyFont="1" applyFill="1" applyBorder="1" applyAlignment="1">
      <alignment horizontal="left"/>
    </xf>
    <xf numFmtId="0" fontId="10" fillId="0" borderId="19" xfId="2" applyFont="1" applyFill="1" applyBorder="1" applyAlignment="1">
      <alignment horizontal="center" wrapText="1"/>
    </xf>
    <xf numFmtId="0" fontId="6" fillId="0" borderId="19" xfId="2" applyFont="1" applyFill="1" applyBorder="1" applyAlignment="1">
      <alignment horizontal="center" wrapText="1"/>
    </xf>
    <xf numFmtId="0" fontId="10" fillId="0" borderId="5" xfId="2" applyFont="1" applyFill="1" applyBorder="1" applyAlignment="1"/>
    <xf numFmtId="0" fontId="6" fillId="0" borderId="5" xfId="2" applyFont="1" applyFill="1" applyBorder="1" applyAlignment="1"/>
    <xf numFmtId="0" fontId="10" fillId="0" borderId="5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 wrapText="1"/>
    </xf>
    <xf numFmtId="0" fontId="9" fillId="0" borderId="19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textRotation="90" wrapText="1"/>
    </xf>
    <xf numFmtId="0" fontId="6" fillId="0" borderId="8" xfId="2" applyFont="1" applyFill="1" applyBorder="1" applyAlignment="1">
      <alignment horizontal="center" vertical="center" textRotation="90" wrapText="1"/>
    </xf>
    <xf numFmtId="0" fontId="6" fillId="0" borderId="3" xfId="2" applyFont="1" applyFill="1" applyBorder="1" applyAlignment="1">
      <alignment horizontal="center" vertical="center" textRotation="90" wrapText="1"/>
    </xf>
    <xf numFmtId="0" fontId="6" fillId="0" borderId="14" xfId="2" applyFont="1" applyFill="1" applyBorder="1" applyAlignment="1">
      <alignment horizontal="center" vertical="center" textRotation="90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textRotation="90" wrapText="1"/>
    </xf>
    <xf numFmtId="0" fontId="6" fillId="0" borderId="11" xfId="2" applyFont="1" applyFill="1" applyBorder="1" applyAlignment="1">
      <alignment horizontal="center" vertical="center" textRotation="90" wrapText="1"/>
    </xf>
    <xf numFmtId="0" fontId="6" fillId="0" borderId="15" xfId="2" applyFont="1" applyFill="1" applyBorder="1" applyAlignment="1">
      <alignment horizontal="center" vertical="center" textRotation="90" wrapText="1"/>
    </xf>
    <xf numFmtId="0" fontId="2" fillId="0" borderId="3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 vertical="center" textRotation="90"/>
    </xf>
    <xf numFmtId="0" fontId="6" fillId="0" borderId="16" xfId="2" applyFont="1" applyFill="1" applyBorder="1" applyAlignment="1">
      <alignment horizontal="center" vertical="center" textRotation="90"/>
    </xf>
    <xf numFmtId="0" fontId="6" fillId="0" borderId="8" xfId="2" applyFont="1" applyFill="1" applyBorder="1" applyAlignment="1">
      <alignment horizontal="center"/>
    </xf>
    <xf numFmtId="0" fontId="2" fillId="5" borderId="9" xfId="2" applyFont="1" applyFill="1" applyBorder="1" applyAlignment="1">
      <alignment horizontal="center"/>
    </xf>
    <xf numFmtId="0" fontId="2" fillId="5" borderId="18" xfId="2" applyFont="1" applyFill="1" applyBorder="1" applyAlignment="1">
      <alignment horizontal="center"/>
    </xf>
    <xf numFmtId="1" fontId="2" fillId="0" borderId="20" xfId="1" applyNumberFormat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6" fillId="0" borderId="19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2" fillId="0" borderId="17" xfId="2" applyFont="1" applyFill="1" applyBorder="1" applyAlignment="1">
      <alignment horizontal="left" vertical="center"/>
    </xf>
    <xf numFmtId="0" fontId="2" fillId="0" borderId="18" xfId="2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center" vertical="center" textRotation="90"/>
    </xf>
    <xf numFmtId="0" fontId="2" fillId="0" borderId="0" xfId="1" applyFont="1" applyFill="1" applyBorder="1" applyAlignment="1">
      <alignment horizontal="center" vertical="center" textRotation="90"/>
    </xf>
    <xf numFmtId="0" fontId="2" fillId="0" borderId="19" xfId="1" applyFont="1" applyFill="1" applyBorder="1" applyAlignment="1">
      <alignment horizontal="center" vertical="center" textRotation="90"/>
    </xf>
    <xf numFmtId="0" fontId="6" fillId="0" borderId="16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left" vertical="center"/>
    </xf>
    <xf numFmtId="0" fontId="8" fillId="0" borderId="23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1" fontId="2" fillId="5" borderId="11" xfId="2" applyNumberFormat="1" applyFont="1" applyFill="1" applyBorder="1" applyAlignment="1">
      <alignment horizontal="center"/>
    </xf>
    <xf numFmtId="0" fontId="10" fillId="7" borderId="0" xfId="2" applyFont="1" applyFill="1"/>
    <xf numFmtId="0" fontId="10" fillId="7" borderId="19" xfId="2" applyFont="1" applyFill="1" applyBorder="1" applyAlignment="1">
      <alignment horizontal="center"/>
    </xf>
    <xf numFmtId="0" fontId="2" fillId="7" borderId="3" xfId="2" applyFont="1" applyFill="1" applyBorder="1" applyAlignment="1">
      <alignment horizontal="center"/>
    </xf>
    <xf numFmtId="0" fontId="2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 wrapText="1"/>
    </xf>
    <xf numFmtId="0" fontId="6" fillId="7" borderId="14" xfId="2" applyFont="1" applyFill="1" applyBorder="1" applyAlignment="1">
      <alignment vertical="center" wrapText="1"/>
    </xf>
    <xf numFmtId="1" fontId="2" fillId="7" borderId="3" xfId="2" applyNumberFormat="1" applyFont="1" applyFill="1" applyBorder="1" applyAlignment="1">
      <alignment horizontal="center"/>
    </xf>
    <xf numFmtId="1" fontId="2" fillId="7" borderId="3" xfId="2" applyNumberFormat="1" applyFont="1" applyFill="1" applyBorder="1" applyAlignment="1">
      <alignment horizontal="center" vertical="center" wrapText="1"/>
    </xf>
    <xf numFmtId="0" fontId="6" fillId="7" borderId="14" xfId="2" applyFont="1" applyFill="1" applyBorder="1" applyAlignment="1">
      <alignment horizontal="center" vertical="center" wrapText="1"/>
    </xf>
    <xf numFmtId="0" fontId="6" fillId="7" borderId="3" xfId="2" applyFont="1" applyFill="1" applyBorder="1" applyAlignment="1">
      <alignment horizontal="center" vertical="center" wrapText="1"/>
    </xf>
    <xf numFmtId="1" fontId="2" fillId="7" borderId="3" xfId="2" applyNumberFormat="1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/>
    </xf>
    <xf numFmtId="1" fontId="2" fillId="7" borderId="20" xfId="1" applyNumberFormat="1" applyFont="1" applyFill="1" applyBorder="1" applyAlignment="1">
      <alignment horizontal="center"/>
    </xf>
    <xf numFmtId="0" fontId="2" fillId="7" borderId="8" xfId="1" applyFont="1" applyFill="1" applyBorder="1" applyAlignment="1">
      <alignment horizontal="center"/>
    </xf>
    <xf numFmtId="0" fontId="2" fillId="7" borderId="8" xfId="1" applyFont="1" applyFill="1" applyBorder="1" applyAlignment="1">
      <alignment horizontal="center"/>
    </xf>
    <xf numFmtId="0" fontId="6" fillId="7" borderId="3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8" fillId="7" borderId="26" xfId="2" applyFont="1" applyFill="1" applyBorder="1" applyAlignment="1">
      <alignment horizontal="center"/>
    </xf>
    <xf numFmtId="0" fontId="10" fillId="7" borderId="8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8" fillId="7" borderId="3" xfId="2" applyFont="1" applyFill="1" applyBorder="1" applyAlignment="1">
      <alignment horizontal="center"/>
    </xf>
    <xf numFmtId="0" fontId="0" fillId="7" borderId="0" xfId="0" applyFill="1"/>
  </cellXfs>
  <cellStyles count="3">
    <cellStyle name="Обычный" xfId="0" builtinId="0"/>
    <cellStyle name="Обычный 3" xfId="2"/>
    <cellStyle name="Обычный_план механики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"/>
  <sheetViews>
    <sheetView workbookViewId="0">
      <selection activeCell="F33" sqref="F33"/>
    </sheetView>
  </sheetViews>
  <sheetFormatPr defaultRowHeight="15"/>
  <cols>
    <col min="2" max="2" width="18.7109375" customWidth="1"/>
    <col min="3" max="3" width="11.140625" customWidth="1"/>
    <col min="4" max="4" width="15.7109375" customWidth="1"/>
    <col min="5" max="5" width="16.140625" customWidth="1"/>
    <col min="6" max="6" width="16.5703125" customWidth="1"/>
    <col min="7" max="7" width="16" customWidth="1"/>
    <col min="8" max="8" width="10.85546875" customWidth="1"/>
  </cols>
  <sheetData>
    <row r="2" spans="1:20">
      <c r="A2" s="111" t="s">
        <v>121</v>
      </c>
      <c r="B2" s="111"/>
      <c r="C2" s="111"/>
      <c r="D2" s="111"/>
      <c r="E2" s="111"/>
      <c r="F2" s="111"/>
      <c r="G2" s="111"/>
      <c r="H2" s="111"/>
      <c r="I2" s="111"/>
    </row>
    <row r="3" spans="1:20">
      <c r="A3" s="112" t="s">
        <v>122</v>
      </c>
      <c r="B3" s="114" t="s">
        <v>123</v>
      </c>
      <c r="C3" s="114" t="s">
        <v>124</v>
      </c>
      <c r="D3" s="114" t="s">
        <v>125</v>
      </c>
      <c r="E3" s="114"/>
      <c r="F3" s="114" t="s">
        <v>126</v>
      </c>
      <c r="G3" s="114" t="s">
        <v>127</v>
      </c>
      <c r="H3" s="114" t="s">
        <v>128</v>
      </c>
      <c r="I3" s="114" t="s">
        <v>129</v>
      </c>
    </row>
    <row r="4" spans="1:20" ht="30">
      <c r="A4" s="113"/>
      <c r="B4" s="114"/>
      <c r="C4" s="114"/>
      <c r="D4" s="2" t="s">
        <v>130</v>
      </c>
      <c r="E4" s="2" t="s">
        <v>131</v>
      </c>
      <c r="F4" s="114"/>
      <c r="G4" s="114"/>
      <c r="H4" s="114"/>
      <c r="I4" s="114"/>
      <c r="N4" s="22">
        <v>0</v>
      </c>
      <c r="O4" s="22">
        <v>2</v>
      </c>
      <c r="P4" s="22">
        <v>7</v>
      </c>
      <c r="Q4" s="22">
        <v>9</v>
      </c>
      <c r="R4" s="22">
        <v>9</v>
      </c>
      <c r="S4" s="22">
        <v>2</v>
      </c>
      <c r="T4" s="22"/>
    </row>
    <row r="5" spans="1:20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20">
      <c r="A6" s="4" t="s">
        <v>132</v>
      </c>
      <c r="B6" s="5">
        <f>I6-H6-G6-F6-E6-D6-C6</f>
        <v>39</v>
      </c>
      <c r="C6" s="6"/>
      <c r="D6" s="6"/>
      <c r="E6" s="6"/>
      <c r="F6" s="5">
        <v>2</v>
      </c>
      <c r="G6" s="6"/>
      <c r="H6" s="5">
        <v>11</v>
      </c>
      <c r="I6" s="5">
        <v>52</v>
      </c>
      <c r="J6">
        <f>SUM(B6:H6)</f>
        <v>52</v>
      </c>
    </row>
    <row r="7" spans="1:20">
      <c r="A7" s="4" t="s">
        <v>133</v>
      </c>
      <c r="B7" s="5">
        <f>I7-H7-G7-F7-E7-D7-C7</f>
        <v>37</v>
      </c>
      <c r="C7" s="5">
        <v>2</v>
      </c>
      <c r="D7" s="5"/>
      <c r="E7" s="5"/>
      <c r="F7" s="5">
        <v>2</v>
      </c>
      <c r="G7" s="4"/>
      <c r="H7" s="5">
        <v>11</v>
      </c>
      <c r="I7" s="5">
        <v>52</v>
      </c>
      <c r="J7">
        <f t="shared" ref="J7:J10" si="0">SUM(B7:H7)</f>
        <v>52</v>
      </c>
    </row>
    <row r="8" spans="1:20">
      <c r="A8" s="4" t="s">
        <v>134</v>
      </c>
      <c r="B8" s="5">
        <f>I8-H8-G8-F8-E8-D8-C8</f>
        <v>24</v>
      </c>
      <c r="C8" s="5">
        <v>8</v>
      </c>
      <c r="D8" s="5">
        <v>8</v>
      </c>
      <c r="E8" s="5"/>
      <c r="F8" s="5">
        <v>2</v>
      </c>
      <c r="G8" s="4"/>
      <c r="H8" s="5">
        <v>10</v>
      </c>
      <c r="I8" s="5">
        <v>52</v>
      </c>
      <c r="J8">
        <f t="shared" si="0"/>
        <v>52</v>
      </c>
    </row>
    <row r="9" spans="1:20">
      <c r="A9" s="7" t="s">
        <v>135</v>
      </c>
      <c r="B9" s="5">
        <f>I9-H9-G9-F9-E9-D9-C9</f>
        <v>19</v>
      </c>
      <c r="C9" s="5">
        <v>2</v>
      </c>
      <c r="D9" s="5">
        <v>9</v>
      </c>
      <c r="E9" s="5">
        <v>4</v>
      </c>
      <c r="F9" s="5">
        <v>1</v>
      </c>
      <c r="G9" s="5">
        <v>6</v>
      </c>
      <c r="H9" s="5">
        <v>2</v>
      </c>
      <c r="I9" s="5">
        <v>43</v>
      </c>
      <c r="J9">
        <f t="shared" si="0"/>
        <v>43</v>
      </c>
    </row>
    <row r="10" spans="1:20">
      <c r="A10" s="4" t="s">
        <v>113</v>
      </c>
      <c r="B10" s="5">
        <f>SUM(B6:B9)</f>
        <v>119</v>
      </c>
      <c r="C10" s="109">
        <f>SUM(C6:D9)</f>
        <v>29</v>
      </c>
      <c r="D10" s="110"/>
      <c r="E10" s="5">
        <f>SUM(E6:E9)</f>
        <v>4</v>
      </c>
      <c r="F10" s="5">
        <f>SUM(F6:F9)</f>
        <v>7</v>
      </c>
      <c r="G10" s="5">
        <f>SUM(G6:G9)</f>
        <v>6</v>
      </c>
      <c r="H10" s="5">
        <f>SUM(H6:H9)</f>
        <v>34</v>
      </c>
      <c r="I10" s="5">
        <f>SUM(I6:I9)</f>
        <v>199</v>
      </c>
      <c r="J10">
        <f t="shared" si="0"/>
        <v>199</v>
      </c>
    </row>
    <row r="13" spans="1:20">
      <c r="A13" s="111" t="s">
        <v>121</v>
      </c>
      <c r="B13" s="111"/>
      <c r="C13" s="111"/>
      <c r="D13" s="111"/>
      <c r="E13" s="111"/>
      <c r="F13" s="111"/>
      <c r="G13" s="111"/>
      <c r="H13" s="111"/>
      <c r="I13" s="111"/>
    </row>
    <row r="14" spans="1:20">
      <c r="A14" s="112" t="s">
        <v>122</v>
      </c>
      <c r="B14" s="114" t="s">
        <v>123</v>
      </c>
      <c r="C14" s="114" t="s">
        <v>124</v>
      </c>
      <c r="D14" s="114" t="s">
        <v>125</v>
      </c>
      <c r="E14" s="114"/>
      <c r="F14" s="114" t="s">
        <v>126</v>
      </c>
      <c r="G14" s="114" t="s">
        <v>127</v>
      </c>
      <c r="H14" s="114" t="s">
        <v>128</v>
      </c>
      <c r="I14" s="114" t="s">
        <v>129</v>
      </c>
    </row>
    <row r="15" spans="1:20" ht="30">
      <c r="A15" s="113"/>
      <c r="B15" s="114"/>
      <c r="C15" s="114"/>
      <c r="D15" s="2" t="s">
        <v>130</v>
      </c>
      <c r="E15" s="2" t="s">
        <v>131</v>
      </c>
      <c r="F15" s="114"/>
      <c r="G15" s="114"/>
      <c r="H15" s="114"/>
      <c r="I15" s="114"/>
    </row>
    <row r="16" spans="1:20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  <c r="I16" s="3">
        <v>9</v>
      </c>
    </row>
    <row r="17" spans="1:9">
      <c r="A17" s="4" t="s">
        <v>132</v>
      </c>
      <c r="B17" s="5">
        <v>31</v>
      </c>
      <c r="C17" s="5">
        <v>2</v>
      </c>
      <c r="D17" s="5">
        <v>6</v>
      </c>
      <c r="E17" s="5"/>
      <c r="F17" s="5">
        <v>2</v>
      </c>
      <c r="G17" s="4"/>
      <c r="H17" s="5">
        <v>11</v>
      </c>
      <c r="I17" s="5">
        <f>SUM(B17:H17)</f>
        <v>52</v>
      </c>
    </row>
    <row r="18" spans="1:9">
      <c r="A18" s="4" t="s">
        <v>133</v>
      </c>
      <c r="B18" s="5">
        <v>33</v>
      </c>
      <c r="C18" s="5">
        <v>4</v>
      </c>
      <c r="D18" s="5">
        <v>3</v>
      </c>
      <c r="E18" s="5"/>
      <c r="F18" s="5">
        <v>2</v>
      </c>
      <c r="G18" s="4"/>
      <c r="H18" s="5">
        <v>10</v>
      </c>
      <c r="I18" s="5">
        <f t="shared" ref="I18:I19" si="1">SUM(B18:H18)</f>
        <v>52</v>
      </c>
    </row>
    <row r="19" spans="1:9">
      <c r="A19" s="4" t="s">
        <v>134</v>
      </c>
      <c r="B19" s="5">
        <v>16</v>
      </c>
      <c r="C19" s="5">
        <v>5</v>
      </c>
      <c r="D19" s="5">
        <v>9</v>
      </c>
      <c r="E19" s="5">
        <v>4</v>
      </c>
      <c r="F19" s="5">
        <v>1</v>
      </c>
      <c r="G19" s="5">
        <v>6</v>
      </c>
      <c r="H19" s="5">
        <v>2</v>
      </c>
      <c r="I19" s="5">
        <f t="shared" si="1"/>
        <v>43</v>
      </c>
    </row>
    <row r="20" spans="1:9">
      <c r="A20" s="4" t="s">
        <v>113</v>
      </c>
      <c r="B20" s="5">
        <f>SUM(B17:B19)</f>
        <v>80</v>
      </c>
      <c r="C20" s="109">
        <f>SUM(C17:D19)</f>
        <v>29</v>
      </c>
      <c r="D20" s="110"/>
      <c r="E20" s="5">
        <f>SUM(E17:E19)</f>
        <v>4</v>
      </c>
      <c r="F20" s="5">
        <f t="shared" ref="F20:I20" si="2">SUM(F17:F19)</f>
        <v>5</v>
      </c>
      <c r="G20" s="5">
        <f t="shared" si="2"/>
        <v>6</v>
      </c>
      <c r="H20" s="5">
        <f t="shared" si="2"/>
        <v>23</v>
      </c>
      <c r="I20" s="5">
        <f t="shared" si="2"/>
        <v>147</v>
      </c>
    </row>
  </sheetData>
  <mergeCells count="20">
    <mergeCell ref="C20:D20"/>
    <mergeCell ref="A13:I13"/>
    <mergeCell ref="A14:A15"/>
    <mergeCell ref="B14:B15"/>
    <mergeCell ref="C14:C15"/>
    <mergeCell ref="D14:E14"/>
    <mergeCell ref="F14:F15"/>
    <mergeCell ref="G14:G15"/>
    <mergeCell ref="H14:H15"/>
    <mergeCell ref="I14:I15"/>
    <mergeCell ref="C10:D10"/>
    <mergeCell ref="A2:I2"/>
    <mergeCell ref="A3:A4"/>
    <mergeCell ref="B3:B4"/>
    <mergeCell ref="C3:C4"/>
    <mergeCell ref="D3:E3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topLeftCell="A11" zoomScale="80" zoomScaleNormal="80" workbookViewId="0">
      <pane ySplit="3570" topLeftCell="A51" activePane="bottomLeft"/>
      <selection activeCell="O12" sqref="O1:P1048576"/>
      <selection pane="bottomLeft" activeCell="O64" sqref="O64"/>
    </sheetView>
  </sheetViews>
  <sheetFormatPr defaultRowHeight="15"/>
  <cols>
    <col min="1" max="1" width="16.42578125" customWidth="1"/>
    <col min="2" max="2" width="41.140625" customWidth="1"/>
    <col min="3" max="3" width="9.42578125" customWidth="1"/>
    <col min="4" max="5" width="7" customWidth="1"/>
    <col min="6" max="6" width="11.7109375" customWidth="1"/>
    <col min="7" max="7" width="7.85546875" customWidth="1"/>
    <col min="8" max="8" width="7" customWidth="1"/>
    <col min="9" max="9" width="6.85546875" customWidth="1"/>
    <col min="10" max="10" width="12" customWidth="1"/>
    <col min="11" max="11" width="8.28515625" customWidth="1"/>
    <col min="12" max="12" width="9.42578125" customWidth="1"/>
    <col min="13" max="13" width="9.5703125" customWidth="1"/>
    <col min="14" max="14" width="7.85546875" customWidth="1"/>
    <col min="15" max="15" width="9.7109375" style="212" customWidth="1"/>
    <col min="16" max="16" width="10.7109375" style="212" customWidth="1"/>
    <col min="17" max="17" width="9.42578125" customWidth="1"/>
    <col min="18" max="18" width="8.85546875" customWidth="1"/>
  </cols>
  <sheetData>
    <row r="1" spans="1:18" ht="15.75">
      <c r="A1" s="38" t="s">
        <v>166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 t="s">
        <v>167</v>
      </c>
      <c r="O1" s="191"/>
      <c r="P1" s="191"/>
      <c r="Q1" s="40" t="s">
        <v>168</v>
      </c>
      <c r="R1" s="41"/>
    </row>
    <row r="2" spans="1:18" ht="15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91"/>
      <c r="P2" s="191"/>
      <c r="Q2" s="40" t="s">
        <v>169</v>
      </c>
      <c r="R2" s="41"/>
    </row>
    <row r="3" spans="1:18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91"/>
      <c r="P3" s="191"/>
      <c r="Q3" s="40" t="s">
        <v>170</v>
      </c>
      <c r="R3" s="41"/>
    </row>
    <row r="4" spans="1:18" ht="15.75">
      <c r="A4" s="115" t="s">
        <v>171</v>
      </c>
      <c r="B4" s="115"/>
      <c r="C4" s="116" t="s">
        <v>184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41"/>
    </row>
    <row r="5" spans="1:18" ht="16.5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91"/>
      <c r="P5" s="191"/>
      <c r="Q5" s="39"/>
      <c r="R5" s="41"/>
    </row>
    <row r="6" spans="1:18" ht="16.5" thickBot="1">
      <c r="A6" s="39" t="s">
        <v>172</v>
      </c>
      <c r="B6" s="42" t="s">
        <v>173</v>
      </c>
      <c r="C6" s="117" t="s">
        <v>174</v>
      </c>
      <c r="D6" s="118"/>
      <c r="E6" s="118"/>
      <c r="F6" s="118"/>
      <c r="G6" s="119" t="s">
        <v>185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41"/>
    </row>
    <row r="7" spans="1:18" ht="15.75">
      <c r="A7" s="39"/>
      <c r="B7" s="39"/>
      <c r="C7" s="39"/>
      <c r="D7" s="39" t="s">
        <v>175</v>
      </c>
      <c r="E7" s="39"/>
      <c r="F7" s="121" t="s">
        <v>186</v>
      </c>
      <c r="G7" s="122"/>
      <c r="H7" s="122"/>
      <c r="I7" s="122"/>
      <c r="J7" s="122"/>
      <c r="K7" s="122"/>
      <c r="L7" s="39" t="s">
        <v>176</v>
      </c>
      <c r="M7" s="39"/>
      <c r="N7" s="123" t="s">
        <v>177</v>
      </c>
      <c r="O7" s="124"/>
      <c r="P7" s="124"/>
      <c r="Q7" s="124"/>
      <c r="R7" s="41"/>
    </row>
    <row r="8" spans="1:18" ht="15.75">
      <c r="A8" s="43" t="s">
        <v>178</v>
      </c>
      <c r="B8" s="39"/>
      <c r="C8" s="39"/>
      <c r="D8" s="39" t="s">
        <v>179</v>
      </c>
      <c r="E8" s="39"/>
      <c r="F8" s="39"/>
      <c r="G8" s="125" t="s">
        <v>180</v>
      </c>
      <c r="H8" s="126"/>
      <c r="I8" s="126"/>
      <c r="J8" s="126"/>
      <c r="K8" s="126"/>
      <c r="L8" s="39" t="s">
        <v>181</v>
      </c>
      <c r="M8" s="39"/>
      <c r="N8" s="127" t="s">
        <v>182</v>
      </c>
      <c r="O8" s="127"/>
      <c r="P8" s="127"/>
      <c r="Q8" s="127"/>
      <c r="R8" s="41"/>
    </row>
    <row r="9" spans="1:18" ht="16.5" thickBot="1">
      <c r="A9" s="128"/>
      <c r="B9" s="128"/>
      <c r="C9" s="128"/>
      <c r="D9" s="128"/>
      <c r="E9" s="128"/>
      <c r="F9" s="128"/>
      <c r="G9" s="128"/>
      <c r="H9" s="128"/>
      <c r="I9" s="128"/>
      <c r="J9" s="44"/>
      <c r="K9" s="44"/>
      <c r="L9" s="45"/>
      <c r="M9" s="45"/>
      <c r="N9" s="45"/>
      <c r="O9" s="192"/>
      <c r="P9" s="192"/>
      <c r="Q9" s="45"/>
      <c r="R9" s="41"/>
    </row>
    <row r="10" spans="1:18" ht="15.75">
      <c r="A10" s="129" t="s">
        <v>0</v>
      </c>
      <c r="B10" s="133" t="s">
        <v>1</v>
      </c>
      <c r="C10" s="137" t="s">
        <v>2</v>
      </c>
      <c r="D10" s="135" t="s">
        <v>3</v>
      </c>
      <c r="E10" s="135"/>
      <c r="F10" s="135"/>
      <c r="G10" s="135"/>
      <c r="H10" s="135"/>
      <c r="I10" s="135"/>
      <c r="J10" s="135"/>
      <c r="K10" s="141" t="s">
        <v>200</v>
      </c>
      <c r="L10" s="142"/>
      <c r="M10" s="142"/>
      <c r="N10" s="142"/>
      <c r="O10" s="142"/>
      <c r="P10" s="142"/>
      <c r="Q10" s="142"/>
      <c r="R10" s="143"/>
    </row>
    <row r="11" spans="1:18" ht="15.75">
      <c r="A11" s="130"/>
      <c r="B11" s="134"/>
      <c r="C11" s="138"/>
      <c r="D11" s="144" t="s">
        <v>4</v>
      </c>
      <c r="E11" s="46"/>
      <c r="F11" s="139" t="s">
        <v>5</v>
      </c>
      <c r="G11" s="142" t="s">
        <v>6</v>
      </c>
      <c r="H11" s="142"/>
      <c r="I11" s="142"/>
      <c r="J11" s="143"/>
      <c r="K11" s="147" t="s">
        <v>7</v>
      </c>
      <c r="L11" s="147"/>
      <c r="M11" s="147" t="s">
        <v>8</v>
      </c>
      <c r="N11" s="147"/>
      <c r="O11" s="193" t="s">
        <v>9</v>
      </c>
      <c r="P11" s="193"/>
      <c r="Q11" s="147" t="s">
        <v>10</v>
      </c>
      <c r="R11" s="147"/>
    </row>
    <row r="12" spans="1:18" ht="15.75">
      <c r="A12" s="130"/>
      <c r="B12" s="134"/>
      <c r="C12" s="138"/>
      <c r="D12" s="145"/>
      <c r="E12" s="47"/>
      <c r="F12" s="139"/>
      <c r="G12" s="48"/>
      <c r="H12" s="49"/>
      <c r="I12" s="49"/>
      <c r="J12" s="50"/>
      <c r="K12" s="51" t="s">
        <v>187</v>
      </c>
      <c r="L12" s="51" t="s">
        <v>188</v>
      </c>
      <c r="M12" s="51" t="s">
        <v>189</v>
      </c>
      <c r="N12" s="51" t="s">
        <v>190</v>
      </c>
      <c r="O12" s="194" t="s">
        <v>191</v>
      </c>
      <c r="P12" s="194" t="s">
        <v>192</v>
      </c>
      <c r="Q12" s="51" t="s">
        <v>193</v>
      </c>
      <c r="R12" s="51" t="s">
        <v>193</v>
      </c>
    </row>
    <row r="13" spans="1:18" ht="15.75">
      <c r="A13" s="131"/>
      <c r="B13" s="135"/>
      <c r="C13" s="139"/>
      <c r="D13" s="145"/>
      <c r="E13" s="47"/>
      <c r="F13" s="139"/>
      <c r="G13" s="148" t="s">
        <v>11</v>
      </c>
      <c r="H13" s="150" t="s">
        <v>12</v>
      </c>
      <c r="I13" s="150"/>
      <c r="J13" s="150"/>
      <c r="K13" s="135">
        <v>16</v>
      </c>
      <c r="L13" s="135">
        <v>23</v>
      </c>
      <c r="M13" s="135">
        <v>16</v>
      </c>
      <c r="N13" s="135">
        <v>21</v>
      </c>
      <c r="O13" s="195">
        <v>9</v>
      </c>
      <c r="P13" s="195">
        <v>15</v>
      </c>
      <c r="Q13" s="135">
        <v>15</v>
      </c>
      <c r="R13" s="135">
        <v>4</v>
      </c>
    </row>
    <row r="14" spans="1:18" ht="128.25">
      <c r="A14" s="132"/>
      <c r="B14" s="136"/>
      <c r="C14" s="140"/>
      <c r="D14" s="146"/>
      <c r="E14" s="52" t="s">
        <v>164</v>
      </c>
      <c r="F14" s="139"/>
      <c r="G14" s="149"/>
      <c r="H14" s="53" t="s">
        <v>13</v>
      </c>
      <c r="I14" s="53" t="s">
        <v>14</v>
      </c>
      <c r="J14" s="53" t="s">
        <v>183</v>
      </c>
      <c r="K14" s="135"/>
      <c r="L14" s="135"/>
      <c r="M14" s="135"/>
      <c r="N14" s="135"/>
      <c r="O14" s="195"/>
      <c r="P14" s="195"/>
      <c r="Q14" s="135"/>
      <c r="R14" s="135"/>
    </row>
    <row r="15" spans="1:18" ht="15.75">
      <c r="A15" s="54">
        <v>1</v>
      </c>
      <c r="B15" s="55">
        <v>2</v>
      </c>
      <c r="C15" s="55">
        <v>3</v>
      </c>
      <c r="D15" s="55">
        <v>4</v>
      </c>
      <c r="E15" s="55"/>
      <c r="F15" s="55">
        <v>5</v>
      </c>
      <c r="G15" s="56">
        <v>6</v>
      </c>
      <c r="H15" s="57">
        <v>7</v>
      </c>
      <c r="I15" s="57">
        <v>8</v>
      </c>
      <c r="J15" s="57">
        <v>9</v>
      </c>
      <c r="K15" s="57">
        <v>10</v>
      </c>
      <c r="L15" s="57">
        <v>11</v>
      </c>
      <c r="M15" s="57">
        <v>12</v>
      </c>
      <c r="N15" s="57">
        <v>13</v>
      </c>
      <c r="O15" s="196">
        <v>14</v>
      </c>
      <c r="P15" s="196">
        <v>15</v>
      </c>
      <c r="Q15" s="57">
        <v>16</v>
      </c>
      <c r="R15" s="57">
        <v>17</v>
      </c>
    </row>
    <row r="16" spans="1:18" ht="15.75">
      <c r="A16" s="58" t="s">
        <v>15</v>
      </c>
      <c r="B16" s="59" t="s">
        <v>16</v>
      </c>
      <c r="C16" s="58" t="s">
        <v>17</v>
      </c>
      <c r="D16" s="60">
        <f t="shared" ref="D16:R16" si="0">D17+D27</f>
        <v>2106</v>
      </c>
      <c r="E16" s="60">
        <f t="shared" si="0"/>
        <v>60</v>
      </c>
      <c r="F16" s="60">
        <f t="shared" si="0"/>
        <v>702</v>
      </c>
      <c r="G16" s="60">
        <f t="shared" si="0"/>
        <v>1404</v>
      </c>
      <c r="H16" s="60">
        <f t="shared" si="0"/>
        <v>923</v>
      </c>
      <c r="I16" s="60">
        <f t="shared" si="0"/>
        <v>481</v>
      </c>
      <c r="J16" s="60">
        <f t="shared" si="0"/>
        <v>0</v>
      </c>
      <c r="K16" s="60">
        <f t="shared" si="0"/>
        <v>576</v>
      </c>
      <c r="L16" s="60">
        <f t="shared" si="0"/>
        <v>828</v>
      </c>
      <c r="M16" s="60">
        <f t="shared" si="0"/>
        <v>0</v>
      </c>
      <c r="N16" s="60">
        <f t="shared" si="0"/>
        <v>0</v>
      </c>
      <c r="O16" s="197">
        <f t="shared" si="0"/>
        <v>0</v>
      </c>
      <c r="P16" s="197">
        <f t="shared" si="0"/>
        <v>0</v>
      </c>
      <c r="Q16" s="60">
        <f t="shared" si="0"/>
        <v>0</v>
      </c>
      <c r="R16" s="60">
        <f t="shared" si="0"/>
        <v>0</v>
      </c>
    </row>
    <row r="17" spans="1:18" ht="31.5">
      <c r="A17" s="61" t="s">
        <v>18</v>
      </c>
      <c r="B17" s="62" t="s">
        <v>19</v>
      </c>
      <c r="C17" s="63" t="s">
        <v>20</v>
      </c>
      <c r="D17" s="64">
        <f t="shared" ref="D17:R17" si="1">SUM(D18:D26)</f>
        <v>1418</v>
      </c>
      <c r="E17" s="64">
        <f t="shared" si="1"/>
        <v>40.888888888888893</v>
      </c>
      <c r="F17" s="64">
        <f t="shared" si="1"/>
        <v>473</v>
      </c>
      <c r="G17" s="64">
        <f t="shared" si="1"/>
        <v>945</v>
      </c>
      <c r="H17" s="64">
        <f t="shared" si="1"/>
        <v>538</v>
      </c>
      <c r="I17" s="64">
        <f t="shared" si="1"/>
        <v>407</v>
      </c>
      <c r="J17" s="64">
        <f t="shared" si="1"/>
        <v>0</v>
      </c>
      <c r="K17" s="64">
        <f t="shared" si="1"/>
        <v>368</v>
      </c>
      <c r="L17" s="64">
        <f t="shared" si="1"/>
        <v>577</v>
      </c>
      <c r="M17" s="64">
        <f t="shared" si="1"/>
        <v>0</v>
      </c>
      <c r="N17" s="64">
        <f t="shared" si="1"/>
        <v>0</v>
      </c>
      <c r="O17" s="198">
        <f t="shared" si="1"/>
        <v>0</v>
      </c>
      <c r="P17" s="198">
        <f t="shared" si="1"/>
        <v>0</v>
      </c>
      <c r="Q17" s="64">
        <f t="shared" si="1"/>
        <v>0</v>
      </c>
      <c r="R17" s="64">
        <f t="shared" si="1"/>
        <v>0</v>
      </c>
    </row>
    <row r="18" spans="1:18" ht="15.75">
      <c r="A18" s="65" t="s">
        <v>21</v>
      </c>
      <c r="B18" s="66" t="s">
        <v>22</v>
      </c>
      <c r="C18" s="67" t="s">
        <v>23</v>
      </c>
      <c r="D18" s="68">
        <v>117</v>
      </c>
      <c r="E18" s="68">
        <v>4</v>
      </c>
      <c r="F18" s="68">
        <v>39</v>
      </c>
      <c r="G18" s="69">
        <v>78</v>
      </c>
      <c r="H18" s="69">
        <v>40</v>
      </c>
      <c r="I18" s="69">
        <v>38</v>
      </c>
      <c r="J18" s="69"/>
      <c r="K18" s="70">
        <v>78</v>
      </c>
      <c r="L18" s="70">
        <v>0</v>
      </c>
      <c r="M18" s="55"/>
      <c r="N18" s="55"/>
      <c r="O18" s="199"/>
      <c r="P18" s="200"/>
      <c r="Q18" s="65"/>
      <c r="R18" s="65"/>
    </row>
    <row r="19" spans="1:18" ht="15.75">
      <c r="A19" s="65" t="s">
        <v>24</v>
      </c>
      <c r="B19" s="71" t="s">
        <v>25</v>
      </c>
      <c r="C19" s="67" t="s">
        <v>26</v>
      </c>
      <c r="D19" s="68">
        <v>176</v>
      </c>
      <c r="E19" s="68">
        <f t="shared" ref="E19:E26" si="2">D19/36</f>
        <v>4.8888888888888893</v>
      </c>
      <c r="F19" s="68">
        <v>59</v>
      </c>
      <c r="G19" s="69">
        <v>117</v>
      </c>
      <c r="H19" s="69">
        <v>117</v>
      </c>
      <c r="I19" s="69">
        <v>0</v>
      </c>
      <c r="J19" s="69"/>
      <c r="K19" s="70">
        <v>48</v>
      </c>
      <c r="L19" s="70">
        <v>69</v>
      </c>
      <c r="M19" s="55"/>
      <c r="N19" s="55"/>
      <c r="O19" s="199"/>
      <c r="P19" s="200"/>
      <c r="Q19" s="65"/>
      <c r="R19" s="65"/>
    </row>
    <row r="20" spans="1:18" ht="15.75">
      <c r="A20" s="65" t="s">
        <v>27</v>
      </c>
      <c r="B20" s="71" t="s">
        <v>28</v>
      </c>
      <c r="C20" s="67" t="s">
        <v>26</v>
      </c>
      <c r="D20" s="68">
        <v>117</v>
      </c>
      <c r="E20" s="68">
        <f t="shared" si="2"/>
        <v>3.25</v>
      </c>
      <c r="F20" s="68">
        <v>39</v>
      </c>
      <c r="G20" s="69">
        <v>78</v>
      </c>
      <c r="H20" s="69">
        <v>0</v>
      </c>
      <c r="I20" s="69">
        <v>78</v>
      </c>
      <c r="J20" s="69"/>
      <c r="K20" s="70">
        <v>32</v>
      </c>
      <c r="L20" s="70">
        <v>46</v>
      </c>
      <c r="M20" s="55"/>
      <c r="N20" s="55"/>
      <c r="O20" s="199"/>
      <c r="P20" s="200"/>
      <c r="Q20" s="65"/>
      <c r="R20" s="65"/>
    </row>
    <row r="21" spans="1:18" ht="15.75">
      <c r="A21" s="65" t="s">
        <v>29</v>
      </c>
      <c r="B21" s="71" t="s">
        <v>30</v>
      </c>
      <c r="C21" s="67" t="s">
        <v>26</v>
      </c>
      <c r="D21" s="68">
        <v>176</v>
      </c>
      <c r="E21" s="68">
        <f t="shared" si="2"/>
        <v>4.8888888888888893</v>
      </c>
      <c r="F21" s="68">
        <v>59</v>
      </c>
      <c r="G21" s="69">
        <v>117</v>
      </c>
      <c r="H21" s="69">
        <v>117</v>
      </c>
      <c r="I21" s="69">
        <v>0</v>
      </c>
      <c r="J21" s="69"/>
      <c r="K21" s="70">
        <v>32</v>
      </c>
      <c r="L21" s="70">
        <v>85</v>
      </c>
      <c r="M21" s="55"/>
      <c r="N21" s="55"/>
      <c r="O21" s="199"/>
      <c r="P21" s="200"/>
      <c r="Q21" s="65"/>
      <c r="R21" s="65"/>
    </row>
    <row r="22" spans="1:18" ht="31.5">
      <c r="A22" s="65" t="s">
        <v>31</v>
      </c>
      <c r="B22" s="72" t="s">
        <v>32</v>
      </c>
      <c r="C22" s="67" t="s">
        <v>26</v>
      </c>
      <c r="D22" s="68">
        <v>176</v>
      </c>
      <c r="E22" s="68">
        <f t="shared" si="2"/>
        <v>4.8888888888888893</v>
      </c>
      <c r="F22" s="68">
        <v>59</v>
      </c>
      <c r="G22" s="69">
        <v>117</v>
      </c>
      <c r="H22" s="69">
        <v>87</v>
      </c>
      <c r="I22" s="69">
        <v>30</v>
      </c>
      <c r="J22" s="69"/>
      <c r="K22" s="70">
        <v>34</v>
      </c>
      <c r="L22" s="70">
        <v>83</v>
      </c>
      <c r="M22" s="55"/>
      <c r="N22" s="55"/>
      <c r="O22" s="199"/>
      <c r="P22" s="200"/>
      <c r="Q22" s="65"/>
      <c r="R22" s="65"/>
    </row>
    <row r="23" spans="1:18" ht="15.75">
      <c r="A23" s="65" t="s">
        <v>33</v>
      </c>
      <c r="B23" s="71" t="s">
        <v>34</v>
      </c>
      <c r="C23" s="67" t="s">
        <v>35</v>
      </c>
      <c r="D23" s="68">
        <v>258</v>
      </c>
      <c r="E23" s="68">
        <f t="shared" si="2"/>
        <v>7.166666666666667</v>
      </c>
      <c r="F23" s="68">
        <v>85</v>
      </c>
      <c r="G23" s="69">
        <v>173</v>
      </c>
      <c r="H23" s="69">
        <v>83</v>
      </c>
      <c r="I23" s="69">
        <v>90</v>
      </c>
      <c r="J23" s="69"/>
      <c r="K23" s="70">
        <v>64</v>
      </c>
      <c r="L23" s="70">
        <v>109</v>
      </c>
      <c r="M23" s="55"/>
      <c r="N23" s="55"/>
      <c r="O23" s="199"/>
      <c r="P23" s="200"/>
      <c r="Q23" s="65"/>
      <c r="R23" s="65"/>
    </row>
    <row r="24" spans="1:18" ht="15.75">
      <c r="A24" s="65" t="s">
        <v>36</v>
      </c>
      <c r="B24" s="71" t="s">
        <v>37</v>
      </c>
      <c r="C24" s="67" t="s">
        <v>26</v>
      </c>
      <c r="D24" s="68">
        <v>117</v>
      </c>
      <c r="E24" s="68">
        <v>4</v>
      </c>
      <c r="F24" s="68">
        <v>39</v>
      </c>
      <c r="G24" s="69">
        <v>78</v>
      </c>
      <c r="H24" s="69">
        <v>32</v>
      </c>
      <c r="I24" s="69">
        <v>46</v>
      </c>
      <c r="J24" s="69"/>
      <c r="K24" s="70">
        <v>32</v>
      </c>
      <c r="L24" s="70">
        <v>46</v>
      </c>
      <c r="M24" s="55"/>
      <c r="N24" s="55"/>
      <c r="O24" s="199"/>
      <c r="P24" s="200"/>
      <c r="Q24" s="65"/>
      <c r="R24" s="65"/>
    </row>
    <row r="25" spans="1:18" ht="15.75">
      <c r="A25" s="65" t="s">
        <v>38</v>
      </c>
      <c r="B25" s="71" t="s">
        <v>39</v>
      </c>
      <c r="C25" s="67" t="s">
        <v>40</v>
      </c>
      <c r="D25" s="68">
        <v>176</v>
      </c>
      <c r="E25" s="68">
        <f t="shared" si="2"/>
        <v>4.8888888888888893</v>
      </c>
      <c r="F25" s="68">
        <v>59</v>
      </c>
      <c r="G25" s="69">
        <v>117</v>
      </c>
      <c r="H25" s="69">
        <v>8</v>
      </c>
      <c r="I25" s="69">
        <v>109</v>
      </c>
      <c r="J25" s="69"/>
      <c r="K25" s="70">
        <v>48</v>
      </c>
      <c r="L25" s="70">
        <v>69</v>
      </c>
      <c r="M25" s="55"/>
      <c r="N25" s="55"/>
      <c r="O25" s="199"/>
      <c r="P25" s="200"/>
      <c r="Q25" s="65"/>
      <c r="R25" s="65"/>
    </row>
    <row r="26" spans="1:18" ht="31.5">
      <c r="A26" s="65" t="s">
        <v>41</v>
      </c>
      <c r="B26" s="73" t="s">
        <v>42</v>
      </c>
      <c r="C26" s="67" t="s">
        <v>43</v>
      </c>
      <c r="D26" s="68">
        <v>105</v>
      </c>
      <c r="E26" s="68">
        <f t="shared" si="2"/>
        <v>2.9166666666666665</v>
      </c>
      <c r="F26" s="68">
        <v>35</v>
      </c>
      <c r="G26" s="69">
        <v>70</v>
      </c>
      <c r="H26" s="69">
        <v>54</v>
      </c>
      <c r="I26" s="69">
        <v>16</v>
      </c>
      <c r="J26" s="69"/>
      <c r="K26" s="70">
        <v>0</v>
      </c>
      <c r="L26" s="70">
        <v>70</v>
      </c>
      <c r="M26" s="55"/>
      <c r="N26" s="55"/>
      <c r="O26" s="199"/>
      <c r="P26" s="200"/>
      <c r="Q26" s="65"/>
      <c r="R26" s="65"/>
    </row>
    <row r="27" spans="1:18" ht="31.5">
      <c r="A27" s="74" t="s">
        <v>44</v>
      </c>
      <c r="B27" s="62" t="s">
        <v>45</v>
      </c>
      <c r="C27" s="63" t="s">
        <v>46</v>
      </c>
      <c r="D27" s="75">
        <f t="shared" ref="D27:R27" si="3">SUM(D28:D30)</f>
        <v>688</v>
      </c>
      <c r="E27" s="75">
        <f t="shared" si="3"/>
        <v>19.111111111111111</v>
      </c>
      <c r="F27" s="75">
        <f t="shared" si="3"/>
        <v>229</v>
      </c>
      <c r="G27" s="75">
        <f t="shared" si="3"/>
        <v>459</v>
      </c>
      <c r="H27" s="75">
        <f t="shared" si="3"/>
        <v>385</v>
      </c>
      <c r="I27" s="75">
        <f t="shared" si="3"/>
        <v>74</v>
      </c>
      <c r="J27" s="75">
        <f t="shared" si="3"/>
        <v>0</v>
      </c>
      <c r="K27" s="75">
        <f t="shared" si="3"/>
        <v>208</v>
      </c>
      <c r="L27" s="75">
        <f t="shared" si="3"/>
        <v>251</v>
      </c>
      <c r="M27" s="75">
        <f t="shared" si="3"/>
        <v>0</v>
      </c>
      <c r="N27" s="75">
        <f t="shared" si="3"/>
        <v>0</v>
      </c>
      <c r="O27" s="201">
        <f t="shared" si="3"/>
        <v>0</v>
      </c>
      <c r="P27" s="201">
        <f t="shared" si="3"/>
        <v>0</v>
      </c>
      <c r="Q27" s="75">
        <f t="shared" si="3"/>
        <v>0</v>
      </c>
      <c r="R27" s="75">
        <f t="shared" si="3"/>
        <v>0</v>
      </c>
    </row>
    <row r="28" spans="1:18" ht="15.75">
      <c r="A28" s="70" t="s">
        <v>47</v>
      </c>
      <c r="B28" s="73" t="s">
        <v>48</v>
      </c>
      <c r="C28" s="67" t="s">
        <v>26</v>
      </c>
      <c r="D28" s="68">
        <v>234</v>
      </c>
      <c r="E28" s="68">
        <f>D28/36</f>
        <v>6.5</v>
      </c>
      <c r="F28" s="68">
        <v>78</v>
      </c>
      <c r="G28" s="69">
        <v>156</v>
      </c>
      <c r="H28" s="69">
        <v>126</v>
      </c>
      <c r="I28" s="69">
        <v>30</v>
      </c>
      <c r="J28" s="69"/>
      <c r="K28" s="70">
        <v>64</v>
      </c>
      <c r="L28" s="70">
        <v>92</v>
      </c>
      <c r="M28" s="55"/>
      <c r="N28" s="55"/>
      <c r="O28" s="199"/>
      <c r="P28" s="200"/>
      <c r="Q28" s="65"/>
      <c r="R28" s="65"/>
    </row>
    <row r="29" spans="1:18" ht="15.75">
      <c r="A29" s="70" t="s">
        <v>49</v>
      </c>
      <c r="B29" s="73" t="s">
        <v>50</v>
      </c>
      <c r="C29" s="67" t="s">
        <v>35</v>
      </c>
      <c r="D29" s="68">
        <v>234</v>
      </c>
      <c r="E29" s="68">
        <f t="shared" ref="E29:E30" si="4">D29/36</f>
        <v>6.5</v>
      </c>
      <c r="F29" s="68">
        <v>78</v>
      </c>
      <c r="G29" s="69">
        <v>156</v>
      </c>
      <c r="H29" s="69">
        <v>122</v>
      </c>
      <c r="I29" s="69">
        <v>34</v>
      </c>
      <c r="J29" s="69"/>
      <c r="K29" s="70">
        <v>64</v>
      </c>
      <c r="L29" s="70">
        <v>92</v>
      </c>
      <c r="M29" s="55"/>
      <c r="N29" s="55"/>
      <c r="O29" s="199"/>
      <c r="P29" s="200"/>
      <c r="Q29" s="65"/>
      <c r="R29" s="65"/>
    </row>
    <row r="30" spans="1:18" ht="15.75">
      <c r="A30" s="70" t="s">
        <v>51</v>
      </c>
      <c r="B30" s="73" t="s">
        <v>52</v>
      </c>
      <c r="C30" s="67" t="s">
        <v>53</v>
      </c>
      <c r="D30" s="68">
        <v>220</v>
      </c>
      <c r="E30" s="68">
        <f t="shared" si="4"/>
        <v>6.1111111111111107</v>
      </c>
      <c r="F30" s="68">
        <v>73</v>
      </c>
      <c r="G30" s="69">
        <v>147</v>
      </c>
      <c r="H30" s="69">
        <v>137</v>
      </c>
      <c r="I30" s="69">
        <v>10</v>
      </c>
      <c r="J30" s="69"/>
      <c r="K30" s="70">
        <v>80</v>
      </c>
      <c r="L30" s="70">
        <v>67</v>
      </c>
      <c r="M30" s="55"/>
      <c r="N30" s="55"/>
      <c r="O30" s="199"/>
      <c r="P30" s="200"/>
      <c r="Q30" s="65"/>
      <c r="R30" s="65"/>
    </row>
    <row r="31" spans="1:18" ht="31.5">
      <c r="A31" s="76" t="s">
        <v>54</v>
      </c>
      <c r="B31" s="77" t="s">
        <v>55</v>
      </c>
      <c r="C31" s="78" t="s">
        <v>203</v>
      </c>
      <c r="D31" s="79">
        <f t="shared" ref="D31:R31" si="5">SUM(D32:D36)</f>
        <v>696</v>
      </c>
      <c r="E31" s="79">
        <f t="shared" si="5"/>
        <v>19.333333333333336</v>
      </c>
      <c r="F31" s="79">
        <f t="shared" si="5"/>
        <v>232</v>
      </c>
      <c r="G31" s="79">
        <f t="shared" si="5"/>
        <v>464</v>
      </c>
      <c r="H31" s="79">
        <f t="shared" si="5"/>
        <v>22</v>
      </c>
      <c r="I31" s="79">
        <f t="shared" si="5"/>
        <v>442</v>
      </c>
      <c r="J31" s="79">
        <f t="shared" si="5"/>
        <v>0</v>
      </c>
      <c r="K31" s="79">
        <f t="shared" si="5"/>
        <v>0</v>
      </c>
      <c r="L31" s="79">
        <f t="shared" si="5"/>
        <v>0</v>
      </c>
      <c r="M31" s="79">
        <f t="shared" si="5"/>
        <v>112</v>
      </c>
      <c r="N31" s="79">
        <f t="shared" si="5"/>
        <v>132</v>
      </c>
      <c r="O31" s="197">
        <f t="shared" si="5"/>
        <v>84</v>
      </c>
      <c r="P31" s="197">
        <f t="shared" si="5"/>
        <v>60</v>
      </c>
      <c r="Q31" s="79">
        <f t="shared" si="5"/>
        <v>60</v>
      </c>
      <c r="R31" s="79">
        <f t="shared" si="5"/>
        <v>16</v>
      </c>
    </row>
    <row r="32" spans="1:18" ht="15.75">
      <c r="A32" s="70" t="s">
        <v>56</v>
      </c>
      <c r="B32" s="72" t="s">
        <v>57</v>
      </c>
      <c r="C32" s="80" t="s">
        <v>43</v>
      </c>
      <c r="D32" s="81">
        <v>58</v>
      </c>
      <c r="E32" s="81">
        <f>D32/36</f>
        <v>1.6111111111111112</v>
      </c>
      <c r="F32" s="81">
        <v>10</v>
      </c>
      <c r="G32" s="70">
        <v>48</v>
      </c>
      <c r="H32" s="70">
        <v>14</v>
      </c>
      <c r="I32" s="70">
        <f t="shared" ref="I32:I35" si="6">G32-H32</f>
        <v>34</v>
      </c>
      <c r="J32" s="70"/>
      <c r="K32" s="70"/>
      <c r="L32" s="70"/>
      <c r="M32" s="70"/>
      <c r="N32" s="70"/>
      <c r="O32" s="202">
        <v>48</v>
      </c>
      <c r="P32" s="202"/>
      <c r="Q32" s="70"/>
      <c r="R32" s="70"/>
    </row>
    <row r="33" spans="1:18" ht="15.75">
      <c r="A33" s="70" t="s">
        <v>58</v>
      </c>
      <c r="B33" s="82" t="s">
        <v>30</v>
      </c>
      <c r="C33" s="80" t="s">
        <v>43</v>
      </c>
      <c r="D33" s="81">
        <v>58</v>
      </c>
      <c r="E33" s="81">
        <f t="shared" ref="E33:E36" si="7">D33/36</f>
        <v>1.6111111111111112</v>
      </c>
      <c r="F33" s="81">
        <v>10</v>
      </c>
      <c r="G33" s="83">
        <v>48</v>
      </c>
      <c r="H33" s="70">
        <v>4</v>
      </c>
      <c r="I33" s="70">
        <f t="shared" si="6"/>
        <v>44</v>
      </c>
      <c r="J33" s="70"/>
      <c r="K33" s="70"/>
      <c r="L33" s="70"/>
      <c r="M33" s="70">
        <v>48</v>
      </c>
      <c r="N33" s="70"/>
      <c r="O33" s="202"/>
      <c r="P33" s="202"/>
      <c r="Q33" s="70"/>
      <c r="R33" s="70"/>
    </row>
    <row r="34" spans="1:18" ht="31.5">
      <c r="A34" s="70" t="s">
        <v>59</v>
      </c>
      <c r="B34" s="84" t="s">
        <v>28</v>
      </c>
      <c r="C34" s="80" t="s">
        <v>60</v>
      </c>
      <c r="D34" s="81">
        <v>188</v>
      </c>
      <c r="E34" s="81">
        <f t="shared" si="7"/>
        <v>5.2222222222222223</v>
      </c>
      <c r="F34" s="81">
        <v>28</v>
      </c>
      <c r="G34" s="70">
        <v>160</v>
      </c>
      <c r="H34" s="70">
        <v>0</v>
      </c>
      <c r="I34" s="70">
        <f t="shared" si="6"/>
        <v>160</v>
      </c>
      <c r="J34" s="70"/>
      <c r="K34" s="70"/>
      <c r="L34" s="70"/>
      <c r="M34" s="70">
        <v>32</v>
      </c>
      <c r="N34" s="70">
        <v>42</v>
      </c>
      <c r="O34" s="202">
        <v>18</v>
      </c>
      <c r="P34" s="202">
        <v>30</v>
      </c>
      <c r="Q34" s="70">
        <v>30</v>
      </c>
      <c r="R34" s="70">
        <v>8</v>
      </c>
    </row>
    <row r="35" spans="1:18" ht="31.5">
      <c r="A35" s="70" t="s">
        <v>61</v>
      </c>
      <c r="B35" s="84" t="s">
        <v>62</v>
      </c>
      <c r="C35" s="80" t="s">
        <v>63</v>
      </c>
      <c r="D35" s="81">
        <v>320</v>
      </c>
      <c r="E35" s="81">
        <f t="shared" si="7"/>
        <v>8.8888888888888893</v>
      </c>
      <c r="F35" s="81">
        <v>160</v>
      </c>
      <c r="G35" s="70">
        <v>160</v>
      </c>
      <c r="H35" s="70">
        <v>0</v>
      </c>
      <c r="I35" s="70">
        <f t="shared" si="6"/>
        <v>160</v>
      </c>
      <c r="J35" s="70"/>
      <c r="K35" s="70"/>
      <c r="L35" s="70"/>
      <c r="M35" s="70">
        <v>32</v>
      </c>
      <c r="N35" s="70">
        <v>42</v>
      </c>
      <c r="O35" s="202">
        <v>18</v>
      </c>
      <c r="P35" s="202">
        <v>30</v>
      </c>
      <c r="Q35" s="70">
        <v>30</v>
      </c>
      <c r="R35" s="70">
        <v>8</v>
      </c>
    </row>
    <row r="36" spans="1:18" ht="15.75">
      <c r="A36" s="70" t="s">
        <v>64</v>
      </c>
      <c r="B36" s="84" t="s">
        <v>65</v>
      </c>
      <c r="C36" s="80" t="s">
        <v>43</v>
      </c>
      <c r="D36" s="81">
        <v>72</v>
      </c>
      <c r="E36" s="81">
        <f t="shared" si="7"/>
        <v>2</v>
      </c>
      <c r="F36" s="81">
        <v>24</v>
      </c>
      <c r="G36" s="70">
        <v>48</v>
      </c>
      <c r="H36" s="70">
        <v>4</v>
      </c>
      <c r="I36" s="70">
        <v>44</v>
      </c>
      <c r="J36" s="70"/>
      <c r="K36" s="70"/>
      <c r="L36" s="70"/>
      <c r="M36" s="70"/>
      <c r="N36" s="70">
        <v>48</v>
      </c>
      <c r="O36" s="202"/>
      <c r="P36" s="202"/>
      <c r="Q36" s="70"/>
      <c r="R36" s="70"/>
    </row>
    <row r="37" spans="1:18" ht="31.5">
      <c r="A37" s="76" t="s">
        <v>66</v>
      </c>
      <c r="B37" s="77" t="s">
        <v>67</v>
      </c>
      <c r="C37" s="76" t="s">
        <v>202</v>
      </c>
      <c r="D37" s="79">
        <f>SUM(D38:D39)</f>
        <v>135</v>
      </c>
      <c r="E37" s="79">
        <f t="shared" ref="E37:R37" si="8">SUM(E38:E39)</f>
        <v>3.75</v>
      </c>
      <c r="F37" s="79">
        <f t="shared" si="8"/>
        <v>45</v>
      </c>
      <c r="G37" s="79">
        <f t="shared" si="8"/>
        <v>90</v>
      </c>
      <c r="H37" s="79">
        <f t="shared" si="8"/>
        <v>40</v>
      </c>
      <c r="I37" s="79">
        <f t="shared" si="8"/>
        <v>50</v>
      </c>
      <c r="J37" s="79">
        <f t="shared" si="8"/>
        <v>0</v>
      </c>
      <c r="K37" s="79">
        <f t="shared" si="8"/>
        <v>0</v>
      </c>
      <c r="L37" s="79">
        <f t="shared" si="8"/>
        <v>0</v>
      </c>
      <c r="M37" s="79">
        <f t="shared" si="8"/>
        <v>54</v>
      </c>
      <c r="N37" s="79">
        <f t="shared" si="8"/>
        <v>0</v>
      </c>
      <c r="O37" s="197">
        <f t="shared" si="8"/>
        <v>0</v>
      </c>
      <c r="P37" s="197">
        <f t="shared" si="8"/>
        <v>0</v>
      </c>
      <c r="Q37" s="79">
        <f t="shared" si="8"/>
        <v>36</v>
      </c>
      <c r="R37" s="79">
        <f t="shared" si="8"/>
        <v>0</v>
      </c>
    </row>
    <row r="38" spans="1:18" ht="31.5">
      <c r="A38" s="70" t="s">
        <v>68</v>
      </c>
      <c r="B38" s="72" t="s">
        <v>69</v>
      </c>
      <c r="C38" s="80" t="s">
        <v>43</v>
      </c>
      <c r="D38" s="81">
        <f>F38+G38</f>
        <v>54</v>
      </c>
      <c r="E38" s="81">
        <f>D38/36</f>
        <v>1.5</v>
      </c>
      <c r="F38" s="81">
        <f>G38/2</f>
        <v>18</v>
      </c>
      <c r="G38" s="70">
        <v>36</v>
      </c>
      <c r="H38" s="70">
        <f>G38-I38</f>
        <v>26</v>
      </c>
      <c r="I38" s="70">
        <v>10</v>
      </c>
      <c r="J38" s="70"/>
      <c r="K38" s="70"/>
      <c r="L38" s="70"/>
      <c r="M38" s="70"/>
      <c r="N38" s="70"/>
      <c r="O38" s="202"/>
      <c r="P38" s="202"/>
      <c r="Q38" s="70">
        <v>36</v>
      </c>
      <c r="R38" s="70"/>
    </row>
    <row r="39" spans="1:18" ht="15.75">
      <c r="A39" s="70" t="s">
        <v>70</v>
      </c>
      <c r="B39" s="72" t="s">
        <v>71</v>
      </c>
      <c r="C39" s="80" t="s">
        <v>43</v>
      </c>
      <c r="D39" s="81">
        <f>F39+G39</f>
        <v>81</v>
      </c>
      <c r="E39" s="81">
        <f>D39/36</f>
        <v>2.25</v>
      </c>
      <c r="F39" s="81">
        <f>G39/2</f>
        <v>27</v>
      </c>
      <c r="G39" s="70">
        <v>54</v>
      </c>
      <c r="H39" s="70">
        <f>G39-I39</f>
        <v>14</v>
      </c>
      <c r="I39" s="70">
        <v>40</v>
      </c>
      <c r="J39" s="70"/>
      <c r="K39" s="70"/>
      <c r="L39" s="70"/>
      <c r="M39" s="70">
        <v>54</v>
      </c>
      <c r="N39" s="70"/>
      <c r="O39" s="202"/>
      <c r="P39" s="202"/>
      <c r="Q39" s="70"/>
      <c r="R39" s="70"/>
    </row>
    <row r="40" spans="1:18" ht="15.75">
      <c r="A40" s="76" t="s">
        <v>72</v>
      </c>
      <c r="B40" s="85" t="s">
        <v>73</v>
      </c>
      <c r="C40" s="78" t="s">
        <v>206</v>
      </c>
      <c r="D40" s="79">
        <f>D41+D56</f>
        <v>3489</v>
      </c>
      <c r="E40" s="79">
        <f>E41+E56</f>
        <v>92.583333333333329</v>
      </c>
      <c r="F40" s="79">
        <f t="shared" ref="F40:R40" si="9">F41+F56</f>
        <v>1163</v>
      </c>
      <c r="G40" s="79">
        <f t="shared" si="9"/>
        <v>2326</v>
      </c>
      <c r="H40" s="79">
        <f t="shared" si="9"/>
        <v>1222</v>
      </c>
      <c r="I40" s="79">
        <f t="shared" si="9"/>
        <v>1064</v>
      </c>
      <c r="J40" s="79">
        <f t="shared" si="9"/>
        <v>40</v>
      </c>
      <c r="K40" s="79">
        <f t="shared" si="9"/>
        <v>0</v>
      </c>
      <c r="L40" s="79">
        <f t="shared" si="9"/>
        <v>0</v>
      </c>
      <c r="M40" s="79">
        <f t="shared" si="9"/>
        <v>410</v>
      </c>
      <c r="N40" s="79">
        <f t="shared" si="9"/>
        <v>624</v>
      </c>
      <c r="O40" s="197">
        <f t="shared" si="9"/>
        <v>240</v>
      </c>
      <c r="P40" s="197">
        <f t="shared" si="9"/>
        <v>480</v>
      </c>
      <c r="Q40" s="79">
        <f t="shared" si="9"/>
        <v>444</v>
      </c>
      <c r="R40" s="79">
        <f t="shared" si="9"/>
        <v>128</v>
      </c>
    </row>
    <row r="41" spans="1:18" ht="31.5">
      <c r="A41" s="76" t="s">
        <v>74</v>
      </c>
      <c r="B41" s="86" t="s">
        <v>75</v>
      </c>
      <c r="C41" s="78" t="s">
        <v>204</v>
      </c>
      <c r="D41" s="79">
        <f>SUM(D42:D55)</f>
        <v>1431</v>
      </c>
      <c r="E41" s="79">
        <f>SUM(E42:E55)</f>
        <v>39.749999999999993</v>
      </c>
      <c r="F41" s="79">
        <f t="shared" ref="F41" si="10">SUM(F42:F55)</f>
        <v>477</v>
      </c>
      <c r="G41" s="79">
        <f>SUM(G42:G55)</f>
        <v>954</v>
      </c>
      <c r="H41" s="79">
        <f t="shared" ref="H41:R41" si="11">SUM(H42:H55)</f>
        <v>530</v>
      </c>
      <c r="I41" s="79">
        <f t="shared" si="11"/>
        <v>424</v>
      </c>
      <c r="J41" s="79">
        <f t="shared" si="11"/>
        <v>0</v>
      </c>
      <c r="K41" s="79">
        <f t="shared" si="11"/>
        <v>0</v>
      </c>
      <c r="L41" s="79">
        <f t="shared" si="11"/>
        <v>0</v>
      </c>
      <c r="M41" s="79">
        <f t="shared" si="11"/>
        <v>366</v>
      </c>
      <c r="N41" s="79">
        <f t="shared" si="11"/>
        <v>296</v>
      </c>
      <c r="O41" s="197">
        <f t="shared" si="11"/>
        <v>36</v>
      </c>
      <c r="P41" s="197">
        <f t="shared" si="11"/>
        <v>122</v>
      </c>
      <c r="Q41" s="79">
        <f t="shared" si="11"/>
        <v>134</v>
      </c>
      <c r="R41" s="79">
        <f t="shared" si="11"/>
        <v>0</v>
      </c>
    </row>
    <row r="42" spans="1:18" ht="15.75">
      <c r="A42" s="70" t="s">
        <v>76</v>
      </c>
      <c r="B42" s="72" t="s">
        <v>77</v>
      </c>
      <c r="C42" s="80" t="s">
        <v>137</v>
      </c>
      <c r="D42" s="81">
        <f>F42+G42</f>
        <v>192</v>
      </c>
      <c r="E42" s="81">
        <f>D42/36</f>
        <v>5.333333333333333</v>
      </c>
      <c r="F42" s="81">
        <f>G42/2</f>
        <v>64</v>
      </c>
      <c r="G42" s="70">
        <v>128</v>
      </c>
      <c r="H42" s="70">
        <f t="shared" ref="H42:H55" si="12">G42-I42</f>
        <v>76</v>
      </c>
      <c r="I42" s="70">
        <v>52</v>
      </c>
      <c r="J42" s="70"/>
      <c r="K42" s="70"/>
      <c r="L42" s="70"/>
      <c r="M42" s="70">
        <v>80</v>
      </c>
      <c r="N42" s="70">
        <v>48</v>
      </c>
      <c r="O42" s="202"/>
      <c r="P42" s="202"/>
      <c r="Q42" s="70"/>
      <c r="R42" s="70"/>
    </row>
    <row r="43" spans="1:18" ht="15.75">
      <c r="A43" s="70" t="s">
        <v>78</v>
      </c>
      <c r="B43" s="84" t="s">
        <v>136</v>
      </c>
      <c r="C43" s="80" t="s">
        <v>43</v>
      </c>
      <c r="D43" s="81">
        <f t="shared" ref="D43:D55" si="13">F43+G43</f>
        <v>54</v>
      </c>
      <c r="E43" s="81">
        <f t="shared" ref="E43:E55" si="14">D43/36</f>
        <v>1.5</v>
      </c>
      <c r="F43" s="81">
        <f t="shared" ref="F43:F55" si="15">G43/2</f>
        <v>18</v>
      </c>
      <c r="G43" s="70">
        <v>36</v>
      </c>
      <c r="H43" s="70">
        <f t="shared" si="12"/>
        <v>20</v>
      </c>
      <c r="I43" s="70">
        <v>16</v>
      </c>
      <c r="J43" s="70"/>
      <c r="K43" s="70"/>
      <c r="L43" s="70"/>
      <c r="M43" s="70"/>
      <c r="N43" s="70">
        <v>36</v>
      </c>
      <c r="O43" s="202"/>
      <c r="P43" s="202"/>
      <c r="Q43" s="70"/>
      <c r="R43" s="70"/>
    </row>
    <row r="44" spans="1:18" ht="15.75">
      <c r="A44" s="70" t="s">
        <v>79</v>
      </c>
      <c r="B44" s="72" t="s">
        <v>81</v>
      </c>
      <c r="C44" s="80" t="s">
        <v>43</v>
      </c>
      <c r="D44" s="81">
        <f t="shared" si="13"/>
        <v>126</v>
      </c>
      <c r="E44" s="81">
        <f t="shared" si="14"/>
        <v>3.5</v>
      </c>
      <c r="F44" s="81">
        <f t="shared" si="15"/>
        <v>42</v>
      </c>
      <c r="G44" s="70">
        <f>66+18</f>
        <v>84</v>
      </c>
      <c r="H44" s="70">
        <f t="shared" si="12"/>
        <v>48</v>
      </c>
      <c r="I44" s="70">
        <v>36</v>
      </c>
      <c r="J44" s="70"/>
      <c r="K44" s="70"/>
      <c r="L44" s="70"/>
      <c r="M44" s="70">
        <v>84</v>
      </c>
      <c r="N44" s="70"/>
      <c r="O44" s="202"/>
      <c r="P44" s="202"/>
      <c r="Q44" s="70"/>
      <c r="R44" s="70"/>
    </row>
    <row r="45" spans="1:18" ht="15.75">
      <c r="A45" s="70" t="s">
        <v>80</v>
      </c>
      <c r="B45" s="72" t="s">
        <v>138</v>
      </c>
      <c r="C45" s="80" t="s">
        <v>43</v>
      </c>
      <c r="D45" s="81">
        <f t="shared" si="13"/>
        <v>81</v>
      </c>
      <c r="E45" s="81">
        <f t="shared" si="14"/>
        <v>2.25</v>
      </c>
      <c r="F45" s="81">
        <f t="shared" si="15"/>
        <v>27</v>
      </c>
      <c r="G45" s="70">
        <v>54</v>
      </c>
      <c r="H45" s="70">
        <f t="shared" si="12"/>
        <v>30</v>
      </c>
      <c r="I45" s="70">
        <v>24</v>
      </c>
      <c r="J45" s="70"/>
      <c r="K45" s="70"/>
      <c r="L45" s="70"/>
      <c r="M45" s="70">
        <v>54</v>
      </c>
      <c r="N45" s="70"/>
      <c r="O45" s="202"/>
      <c r="P45" s="202"/>
      <c r="Q45" s="70"/>
      <c r="R45" s="70"/>
    </row>
    <row r="46" spans="1:18" ht="47.25">
      <c r="A46" s="70" t="s">
        <v>82</v>
      </c>
      <c r="B46" s="72" t="s">
        <v>139</v>
      </c>
      <c r="C46" s="80" t="s">
        <v>43</v>
      </c>
      <c r="D46" s="81">
        <f t="shared" si="13"/>
        <v>147</v>
      </c>
      <c r="E46" s="81">
        <f t="shared" si="14"/>
        <v>4.083333333333333</v>
      </c>
      <c r="F46" s="81">
        <f t="shared" si="15"/>
        <v>49</v>
      </c>
      <c r="G46" s="70">
        <v>98</v>
      </c>
      <c r="H46" s="70">
        <f t="shared" si="12"/>
        <v>66</v>
      </c>
      <c r="I46" s="70">
        <v>32</v>
      </c>
      <c r="J46" s="70"/>
      <c r="K46" s="70"/>
      <c r="L46" s="70"/>
      <c r="M46" s="70"/>
      <c r="N46" s="70"/>
      <c r="O46" s="202"/>
      <c r="P46" s="202"/>
      <c r="Q46" s="70">
        <v>98</v>
      </c>
      <c r="R46" s="70"/>
    </row>
    <row r="47" spans="1:18" ht="31.5">
      <c r="A47" s="70" t="s">
        <v>83</v>
      </c>
      <c r="B47" s="72" t="s">
        <v>88</v>
      </c>
      <c r="C47" s="80" t="s">
        <v>43</v>
      </c>
      <c r="D47" s="81">
        <f t="shared" si="13"/>
        <v>54</v>
      </c>
      <c r="E47" s="81">
        <f t="shared" si="14"/>
        <v>1.5</v>
      </c>
      <c r="F47" s="81">
        <f t="shared" si="15"/>
        <v>18</v>
      </c>
      <c r="G47" s="70">
        <v>36</v>
      </c>
      <c r="H47" s="70">
        <f t="shared" si="12"/>
        <v>26</v>
      </c>
      <c r="I47" s="70">
        <v>10</v>
      </c>
      <c r="J47" s="70"/>
      <c r="K47" s="70"/>
      <c r="L47" s="70"/>
      <c r="M47" s="70"/>
      <c r="N47" s="70"/>
      <c r="O47" s="202">
        <v>36</v>
      </c>
      <c r="P47" s="202"/>
      <c r="Q47" s="70"/>
      <c r="R47" s="70"/>
    </row>
    <row r="48" spans="1:18" ht="31.5">
      <c r="A48" s="70" t="s">
        <v>85</v>
      </c>
      <c r="B48" s="72" t="s">
        <v>140</v>
      </c>
      <c r="C48" s="80" t="s">
        <v>43</v>
      </c>
      <c r="D48" s="81">
        <f t="shared" si="13"/>
        <v>54</v>
      </c>
      <c r="E48" s="81">
        <f t="shared" si="14"/>
        <v>1.5</v>
      </c>
      <c r="F48" s="81">
        <f t="shared" si="15"/>
        <v>18</v>
      </c>
      <c r="G48" s="70">
        <v>36</v>
      </c>
      <c r="H48" s="70">
        <f t="shared" si="12"/>
        <v>24</v>
      </c>
      <c r="I48" s="70">
        <v>12</v>
      </c>
      <c r="J48" s="70"/>
      <c r="K48" s="70"/>
      <c r="L48" s="70"/>
      <c r="M48" s="70"/>
      <c r="N48" s="70"/>
      <c r="O48" s="202"/>
      <c r="P48" s="202"/>
      <c r="Q48" s="70">
        <v>36</v>
      </c>
      <c r="R48" s="70"/>
    </row>
    <row r="49" spans="1:18" ht="31.5">
      <c r="A49" s="70" t="s">
        <v>86</v>
      </c>
      <c r="B49" s="72" t="s">
        <v>84</v>
      </c>
      <c r="C49" s="80" t="s">
        <v>43</v>
      </c>
      <c r="D49" s="81">
        <f t="shared" si="13"/>
        <v>81</v>
      </c>
      <c r="E49" s="81">
        <f t="shared" si="14"/>
        <v>2.25</v>
      </c>
      <c r="F49" s="81">
        <f t="shared" si="15"/>
        <v>27</v>
      </c>
      <c r="G49" s="70">
        <v>54</v>
      </c>
      <c r="H49" s="70">
        <f t="shared" si="12"/>
        <v>14</v>
      </c>
      <c r="I49" s="70">
        <v>40</v>
      </c>
      <c r="J49" s="70"/>
      <c r="K49" s="70"/>
      <c r="L49" s="70"/>
      <c r="M49" s="70"/>
      <c r="N49" s="70"/>
      <c r="O49" s="202"/>
      <c r="P49" s="202">
        <v>54</v>
      </c>
      <c r="Q49" s="70"/>
      <c r="R49" s="70"/>
    </row>
    <row r="50" spans="1:18" ht="15.75">
      <c r="A50" s="70" t="s">
        <v>87</v>
      </c>
      <c r="B50" s="72" t="s">
        <v>90</v>
      </c>
      <c r="C50" s="80" t="s">
        <v>43</v>
      </c>
      <c r="D50" s="81">
        <f t="shared" si="13"/>
        <v>54</v>
      </c>
      <c r="E50" s="81">
        <f t="shared" si="14"/>
        <v>1.5</v>
      </c>
      <c r="F50" s="81">
        <f t="shared" si="15"/>
        <v>18</v>
      </c>
      <c r="G50" s="70">
        <v>36</v>
      </c>
      <c r="H50" s="70">
        <f t="shared" si="12"/>
        <v>22</v>
      </c>
      <c r="I50" s="70">
        <v>14</v>
      </c>
      <c r="J50" s="70"/>
      <c r="K50" s="70"/>
      <c r="L50" s="70"/>
      <c r="M50" s="70"/>
      <c r="N50" s="70">
        <v>36</v>
      </c>
      <c r="O50" s="202"/>
      <c r="P50" s="202"/>
      <c r="Q50" s="70"/>
      <c r="R50" s="70"/>
    </row>
    <row r="51" spans="1:18" ht="15.75">
      <c r="A51" s="70" t="s">
        <v>89</v>
      </c>
      <c r="B51" s="72" t="s">
        <v>92</v>
      </c>
      <c r="C51" s="80" t="s">
        <v>43</v>
      </c>
      <c r="D51" s="81">
        <f t="shared" si="13"/>
        <v>102</v>
      </c>
      <c r="E51" s="81">
        <f t="shared" si="14"/>
        <v>2.8333333333333335</v>
      </c>
      <c r="F51" s="81">
        <f t="shared" si="15"/>
        <v>34</v>
      </c>
      <c r="G51" s="70">
        <v>68</v>
      </c>
      <c r="H51" s="70">
        <f t="shared" si="12"/>
        <v>20</v>
      </c>
      <c r="I51" s="70">
        <v>48</v>
      </c>
      <c r="J51" s="70"/>
      <c r="K51" s="70"/>
      <c r="L51" s="70"/>
      <c r="M51" s="70"/>
      <c r="N51" s="70"/>
      <c r="O51" s="202"/>
      <c r="P51" s="202">
        <v>68</v>
      </c>
      <c r="Q51" s="70"/>
      <c r="R51" s="70"/>
    </row>
    <row r="52" spans="1:18" ht="15.75">
      <c r="A52" s="70" t="s">
        <v>91</v>
      </c>
      <c r="B52" s="72" t="s">
        <v>157</v>
      </c>
      <c r="C52" s="80" t="s">
        <v>147</v>
      </c>
      <c r="D52" s="81">
        <f t="shared" si="13"/>
        <v>165</v>
      </c>
      <c r="E52" s="81">
        <f t="shared" si="14"/>
        <v>4.583333333333333</v>
      </c>
      <c r="F52" s="81">
        <f t="shared" si="15"/>
        <v>55</v>
      </c>
      <c r="G52" s="70">
        <v>110</v>
      </c>
      <c r="H52" s="70">
        <f t="shared" si="12"/>
        <v>70</v>
      </c>
      <c r="I52" s="70">
        <v>40</v>
      </c>
      <c r="J52" s="70"/>
      <c r="K52" s="70"/>
      <c r="L52" s="70"/>
      <c r="M52" s="70">
        <v>58</v>
      </c>
      <c r="N52" s="70">
        <v>52</v>
      </c>
      <c r="O52" s="202"/>
      <c r="P52" s="202"/>
      <c r="Q52" s="70"/>
      <c r="R52" s="70"/>
    </row>
    <row r="53" spans="1:18" ht="15.75">
      <c r="A53" s="70" t="s">
        <v>93</v>
      </c>
      <c r="B53" s="72" t="s">
        <v>158</v>
      </c>
      <c r="C53" s="80" t="s">
        <v>23</v>
      </c>
      <c r="D53" s="81">
        <f t="shared" si="13"/>
        <v>135</v>
      </c>
      <c r="E53" s="81">
        <f t="shared" si="14"/>
        <v>3.75</v>
      </c>
      <c r="F53" s="81">
        <f t="shared" si="15"/>
        <v>45</v>
      </c>
      <c r="G53" s="70">
        <v>90</v>
      </c>
      <c r="H53" s="70">
        <f t="shared" si="12"/>
        <v>30</v>
      </c>
      <c r="I53" s="70">
        <v>60</v>
      </c>
      <c r="J53" s="70"/>
      <c r="K53" s="70"/>
      <c r="L53" s="70"/>
      <c r="M53" s="70">
        <v>90</v>
      </c>
      <c r="N53" s="70"/>
      <c r="O53" s="202"/>
      <c r="P53" s="202"/>
      <c r="Q53" s="70"/>
      <c r="R53" s="70"/>
    </row>
    <row r="54" spans="1:18" ht="31.5">
      <c r="A54" s="70" t="s">
        <v>94</v>
      </c>
      <c r="B54" s="72" t="s">
        <v>159</v>
      </c>
      <c r="C54" s="80" t="s">
        <v>23</v>
      </c>
      <c r="D54" s="81">
        <f t="shared" si="13"/>
        <v>81</v>
      </c>
      <c r="E54" s="81">
        <f t="shared" si="14"/>
        <v>2.25</v>
      </c>
      <c r="F54" s="81">
        <f t="shared" si="15"/>
        <v>27</v>
      </c>
      <c r="G54" s="70">
        <v>54</v>
      </c>
      <c r="H54" s="70">
        <f t="shared" si="12"/>
        <v>44</v>
      </c>
      <c r="I54" s="70">
        <v>10</v>
      </c>
      <c r="J54" s="70"/>
      <c r="K54" s="70"/>
      <c r="L54" s="70"/>
      <c r="M54" s="70"/>
      <c r="N54" s="70">
        <v>54</v>
      </c>
      <c r="O54" s="202"/>
      <c r="P54" s="202"/>
      <c r="Q54" s="70"/>
      <c r="R54" s="70"/>
    </row>
    <row r="55" spans="1:18" ht="31.5">
      <c r="A55" s="70" t="s">
        <v>162</v>
      </c>
      <c r="B55" s="72" t="s">
        <v>160</v>
      </c>
      <c r="C55" s="80" t="s">
        <v>147</v>
      </c>
      <c r="D55" s="81">
        <f t="shared" si="13"/>
        <v>105</v>
      </c>
      <c r="E55" s="81">
        <f t="shared" si="14"/>
        <v>2.9166666666666665</v>
      </c>
      <c r="F55" s="81">
        <f t="shared" si="15"/>
        <v>35</v>
      </c>
      <c r="G55" s="70">
        <v>70</v>
      </c>
      <c r="H55" s="70">
        <f t="shared" si="12"/>
        <v>40</v>
      </c>
      <c r="I55" s="70">
        <v>30</v>
      </c>
      <c r="J55" s="70"/>
      <c r="K55" s="70"/>
      <c r="L55" s="70"/>
      <c r="M55" s="70"/>
      <c r="N55" s="70">
        <v>70</v>
      </c>
      <c r="O55" s="202"/>
      <c r="P55" s="202"/>
      <c r="Q55" s="70"/>
      <c r="R55" s="70"/>
    </row>
    <row r="56" spans="1:18" ht="15.75">
      <c r="A56" s="76" t="s">
        <v>95</v>
      </c>
      <c r="B56" s="77" t="s">
        <v>96</v>
      </c>
      <c r="C56" s="78" t="s">
        <v>205</v>
      </c>
      <c r="D56" s="79">
        <f t="shared" ref="D56:R56" si="16">D57+D63+D70+D73+D76+D79</f>
        <v>2058</v>
      </c>
      <c r="E56" s="79">
        <f t="shared" si="16"/>
        <v>52.833333333333336</v>
      </c>
      <c r="F56" s="79">
        <f t="shared" si="16"/>
        <v>686</v>
      </c>
      <c r="G56" s="79">
        <f t="shared" si="16"/>
        <v>1372</v>
      </c>
      <c r="H56" s="79">
        <f t="shared" si="16"/>
        <v>692</v>
      </c>
      <c r="I56" s="79">
        <f t="shared" si="16"/>
        <v>640</v>
      </c>
      <c r="J56" s="79">
        <f t="shared" si="16"/>
        <v>40</v>
      </c>
      <c r="K56" s="79">
        <f t="shared" si="16"/>
        <v>0</v>
      </c>
      <c r="L56" s="79">
        <f t="shared" si="16"/>
        <v>0</v>
      </c>
      <c r="M56" s="79">
        <f t="shared" si="16"/>
        <v>44</v>
      </c>
      <c r="N56" s="79">
        <f t="shared" si="16"/>
        <v>328</v>
      </c>
      <c r="O56" s="197">
        <f t="shared" si="16"/>
        <v>204</v>
      </c>
      <c r="P56" s="197">
        <f t="shared" si="16"/>
        <v>358</v>
      </c>
      <c r="Q56" s="79">
        <f t="shared" si="16"/>
        <v>310</v>
      </c>
      <c r="R56" s="79">
        <f t="shared" si="16"/>
        <v>128</v>
      </c>
    </row>
    <row r="57" spans="1:18" ht="31.5">
      <c r="A57" s="76" t="s">
        <v>97</v>
      </c>
      <c r="B57" s="87" t="s">
        <v>141</v>
      </c>
      <c r="C57" s="88" t="s">
        <v>98</v>
      </c>
      <c r="D57" s="79">
        <f>SUM(D58:D60)</f>
        <v>720</v>
      </c>
      <c r="E57" s="79">
        <f>D57/36</f>
        <v>20</v>
      </c>
      <c r="F57" s="79">
        <f t="shared" ref="F57:R57" si="17">SUM(F58:F60)</f>
        <v>240</v>
      </c>
      <c r="G57" s="79">
        <f>SUM(G58:G60)</f>
        <v>480</v>
      </c>
      <c r="H57" s="79">
        <f t="shared" si="17"/>
        <v>268</v>
      </c>
      <c r="I57" s="79">
        <f t="shared" si="17"/>
        <v>212</v>
      </c>
      <c r="J57" s="79">
        <f t="shared" si="17"/>
        <v>0</v>
      </c>
      <c r="K57" s="79">
        <f t="shared" si="17"/>
        <v>0</v>
      </c>
      <c r="L57" s="79">
        <f t="shared" si="17"/>
        <v>0</v>
      </c>
      <c r="M57" s="79">
        <f t="shared" si="17"/>
        <v>44</v>
      </c>
      <c r="N57" s="79">
        <f t="shared" si="17"/>
        <v>328</v>
      </c>
      <c r="O57" s="197">
        <f t="shared" si="17"/>
        <v>50</v>
      </c>
      <c r="P57" s="197">
        <f t="shared" si="17"/>
        <v>58</v>
      </c>
      <c r="Q57" s="79">
        <f t="shared" si="17"/>
        <v>0</v>
      </c>
      <c r="R57" s="79">
        <f t="shared" si="17"/>
        <v>0</v>
      </c>
    </row>
    <row r="58" spans="1:18" ht="31.5">
      <c r="A58" s="70" t="s">
        <v>99</v>
      </c>
      <c r="B58" s="72" t="s">
        <v>142</v>
      </c>
      <c r="C58" s="89" t="s">
        <v>23</v>
      </c>
      <c r="D58" s="70">
        <f>F58+G58</f>
        <v>162</v>
      </c>
      <c r="E58" s="70"/>
      <c r="F58" s="70">
        <f>G58/2</f>
        <v>54</v>
      </c>
      <c r="G58" s="70">
        <v>108</v>
      </c>
      <c r="H58" s="70">
        <f>G58-I58</f>
        <v>46</v>
      </c>
      <c r="I58" s="70">
        <v>62</v>
      </c>
      <c r="J58" s="70"/>
      <c r="K58" s="70"/>
      <c r="L58" s="70"/>
      <c r="M58" s="70">
        <v>44</v>
      </c>
      <c r="N58" s="70">
        <v>64</v>
      </c>
      <c r="O58" s="202"/>
      <c r="P58" s="202"/>
      <c r="Q58" s="70"/>
      <c r="R58" s="70"/>
    </row>
    <row r="59" spans="1:18" ht="15.75">
      <c r="A59" s="70" t="s">
        <v>143</v>
      </c>
      <c r="B59" s="72" t="s">
        <v>144</v>
      </c>
      <c r="C59" s="89" t="s">
        <v>23</v>
      </c>
      <c r="D59" s="70">
        <f t="shared" ref="D59:D60" si="18">F59+G59</f>
        <v>396</v>
      </c>
      <c r="E59" s="70"/>
      <c r="F59" s="70">
        <f t="shared" ref="F59:F60" si="19">G59/2</f>
        <v>132</v>
      </c>
      <c r="G59" s="70">
        <f>144+120</f>
        <v>264</v>
      </c>
      <c r="H59" s="70">
        <f t="shared" ref="H59:H60" si="20">G59-I59</f>
        <v>154</v>
      </c>
      <c r="I59" s="70">
        <v>110</v>
      </c>
      <c r="J59" s="70"/>
      <c r="K59" s="70"/>
      <c r="L59" s="70"/>
      <c r="M59" s="70"/>
      <c r="N59" s="70">
        <v>264</v>
      </c>
      <c r="O59" s="202"/>
      <c r="P59" s="202"/>
      <c r="Q59" s="70"/>
      <c r="R59" s="70"/>
    </row>
    <row r="60" spans="1:18" ht="47.25">
      <c r="A60" s="70" t="s">
        <v>145</v>
      </c>
      <c r="B60" s="72" t="s">
        <v>146</v>
      </c>
      <c r="C60" s="89" t="s">
        <v>23</v>
      </c>
      <c r="D60" s="70">
        <f t="shared" si="18"/>
        <v>162</v>
      </c>
      <c r="E60" s="70"/>
      <c r="F60" s="70">
        <f t="shared" si="19"/>
        <v>54</v>
      </c>
      <c r="G60" s="70">
        <f>72+36</f>
        <v>108</v>
      </c>
      <c r="H60" s="70">
        <f t="shared" si="20"/>
        <v>68</v>
      </c>
      <c r="I60" s="70">
        <v>40</v>
      </c>
      <c r="J60" s="70"/>
      <c r="K60" s="70"/>
      <c r="L60" s="70"/>
      <c r="M60" s="70"/>
      <c r="N60" s="70"/>
      <c r="O60" s="202">
        <v>50</v>
      </c>
      <c r="P60" s="202">
        <v>58</v>
      </c>
      <c r="Q60" s="70"/>
      <c r="R60" s="70"/>
    </row>
    <row r="61" spans="1:18" ht="15.75">
      <c r="A61" s="90" t="s">
        <v>100</v>
      </c>
      <c r="B61" s="91"/>
      <c r="C61" s="92" t="s">
        <v>43</v>
      </c>
      <c r="D61" s="93"/>
      <c r="E61" s="93">
        <f>144/36</f>
        <v>4</v>
      </c>
      <c r="F61" s="94"/>
      <c r="G61" s="94">
        <v>144</v>
      </c>
      <c r="H61" s="94"/>
      <c r="I61" s="94"/>
      <c r="J61" s="94"/>
      <c r="K61" s="94"/>
      <c r="L61" s="94"/>
      <c r="M61" s="94"/>
      <c r="N61" s="94">
        <v>72</v>
      </c>
      <c r="O61" s="202">
        <v>72</v>
      </c>
      <c r="P61" s="202"/>
      <c r="Q61" s="94"/>
      <c r="R61" s="94"/>
    </row>
    <row r="62" spans="1:18" ht="15.75">
      <c r="A62" s="90" t="s">
        <v>101</v>
      </c>
      <c r="B62" s="91"/>
      <c r="C62" s="92" t="s">
        <v>43</v>
      </c>
      <c r="D62" s="93"/>
      <c r="E62" s="93">
        <f>108/36</f>
        <v>3</v>
      </c>
      <c r="F62" s="94"/>
      <c r="G62" s="94">
        <v>108</v>
      </c>
      <c r="H62" s="94"/>
      <c r="I62" s="94"/>
      <c r="J62" s="94"/>
      <c r="K62" s="94"/>
      <c r="L62" s="94"/>
      <c r="M62" s="94"/>
      <c r="N62" s="94"/>
      <c r="O62" s="202"/>
      <c r="P62" s="202">
        <v>108</v>
      </c>
      <c r="Q62" s="94"/>
      <c r="R62" s="94"/>
    </row>
    <row r="63" spans="1:18" ht="47.25">
      <c r="A63" s="95" t="s">
        <v>102</v>
      </c>
      <c r="B63" s="77" t="s">
        <v>210</v>
      </c>
      <c r="C63" s="88" t="s">
        <v>98</v>
      </c>
      <c r="D63" s="79">
        <f>SUM(D64:D67)</f>
        <v>843</v>
      </c>
      <c r="E63" s="79">
        <f>D63/36</f>
        <v>23.416666666666668</v>
      </c>
      <c r="F63" s="79">
        <f t="shared" ref="F63:R63" si="21">SUM(F64:F67)</f>
        <v>281</v>
      </c>
      <c r="G63" s="79">
        <f>SUM(G64:G67)</f>
        <v>562</v>
      </c>
      <c r="H63" s="79">
        <f t="shared" si="21"/>
        <v>262</v>
      </c>
      <c r="I63" s="79">
        <f t="shared" si="21"/>
        <v>280</v>
      </c>
      <c r="J63" s="79">
        <f t="shared" si="21"/>
        <v>20</v>
      </c>
      <c r="K63" s="79">
        <f t="shared" si="21"/>
        <v>0</v>
      </c>
      <c r="L63" s="79">
        <f t="shared" si="21"/>
        <v>0</v>
      </c>
      <c r="M63" s="79">
        <f t="shared" si="21"/>
        <v>0</v>
      </c>
      <c r="N63" s="79">
        <f t="shared" si="21"/>
        <v>0</v>
      </c>
      <c r="O63" s="197">
        <f t="shared" si="21"/>
        <v>36</v>
      </c>
      <c r="P63" s="197">
        <f t="shared" si="21"/>
        <v>300</v>
      </c>
      <c r="Q63" s="79">
        <f t="shared" si="21"/>
        <v>98</v>
      </c>
      <c r="R63" s="79">
        <f t="shared" si="21"/>
        <v>128</v>
      </c>
    </row>
    <row r="64" spans="1:18" ht="31.5">
      <c r="A64" s="96" t="s">
        <v>103</v>
      </c>
      <c r="B64" s="72" t="s">
        <v>148</v>
      </c>
      <c r="C64" s="89" t="s">
        <v>23</v>
      </c>
      <c r="D64" s="81">
        <f>F64+G64</f>
        <v>357</v>
      </c>
      <c r="E64" s="81"/>
      <c r="F64" s="81">
        <f>G64/2</f>
        <v>119</v>
      </c>
      <c r="G64" s="70">
        <v>238</v>
      </c>
      <c r="H64" s="70">
        <v>110</v>
      </c>
      <c r="I64" s="70">
        <v>108</v>
      </c>
      <c r="J64" s="70">
        <v>20</v>
      </c>
      <c r="K64" s="70"/>
      <c r="L64" s="70"/>
      <c r="M64" s="70"/>
      <c r="N64" s="70"/>
      <c r="O64" s="202">
        <v>36</v>
      </c>
      <c r="P64" s="202">
        <v>202</v>
      </c>
      <c r="Q64" s="70"/>
      <c r="R64" s="70"/>
    </row>
    <row r="65" spans="1:20" ht="31.5">
      <c r="A65" s="96" t="s">
        <v>149</v>
      </c>
      <c r="B65" s="72" t="s">
        <v>151</v>
      </c>
      <c r="C65" s="89" t="s">
        <v>23</v>
      </c>
      <c r="D65" s="81">
        <f t="shared" ref="D65:D67" si="22">F65+G65</f>
        <v>84</v>
      </c>
      <c r="E65" s="81"/>
      <c r="F65" s="81">
        <f t="shared" ref="F65:F67" si="23">G65/2</f>
        <v>28</v>
      </c>
      <c r="G65" s="70">
        <f>36+20</f>
        <v>56</v>
      </c>
      <c r="H65" s="70">
        <f t="shared" ref="H65:H67" si="24">G65-I65</f>
        <v>38</v>
      </c>
      <c r="I65" s="70">
        <v>18</v>
      </c>
      <c r="J65" s="70"/>
      <c r="K65" s="70"/>
      <c r="L65" s="70"/>
      <c r="M65" s="70"/>
      <c r="N65" s="70"/>
      <c r="O65" s="202"/>
      <c r="P65" s="202">
        <v>56</v>
      </c>
      <c r="Q65" s="70"/>
      <c r="R65" s="70"/>
    </row>
    <row r="66" spans="1:20" ht="31.5">
      <c r="A66" s="96" t="s">
        <v>150</v>
      </c>
      <c r="B66" s="72" t="s">
        <v>152</v>
      </c>
      <c r="C66" s="89" t="s">
        <v>43</v>
      </c>
      <c r="D66" s="81">
        <f t="shared" si="22"/>
        <v>210</v>
      </c>
      <c r="E66" s="81"/>
      <c r="F66" s="81">
        <f t="shared" si="23"/>
        <v>70</v>
      </c>
      <c r="G66" s="70">
        <v>140</v>
      </c>
      <c r="H66" s="70">
        <f t="shared" si="24"/>
        <v>86</v>
      </c>
      <c r="I66" s="70">
        <v>54</v>
      </c>
      <c r="J66" s="70"/>
      <c r="K66" s="70"/>
      <c r="L66" s="70"/>
      <c r="M66" s="70"/>
      <c r="N66" s="70"/>
      <c r="O66" s="202"/>
      <c r="P66" s="202">
        <v>42</v>
      </c>
      <c r="Q66" s="70">
        <v>98</v>
      </c>
      <c r="R66" s="70"/>
    </row>
    <row r="67" spans="1:20" ht="31.5">
      <c r="A67" s="96" t="s">
        <v>161</v>
      </c>
      <c r="B67" s="72" t="s">
        <v>163</v>
      </c>
      <c r="C67" s="89" t="s">
        <v>147</v>
      </c>
      <c r="D67" s="81">
        <f t="shared" si="22"/>
        <v>192</v>
      </c>
      <c r="E67" s="81"/>
      <c r="F67" s="81">
        <f t="shared" si="23"/>
        <v>64</v>
      </c>
      <c r="G67" s="70">
        <v>128</v>
      </c>
      <c r="H67" s="70">
        <f t="shared" si="24"/>
        <v>28</v>
      </c>
      <c r="I67" s="70">
        <v>100</v>
      </c>
      <c r="J67" s="70"/>
      <c r="K67" s="70"/>
      <c r="L67" s="70"/>
      <c r="M67" s="70"/>
      <c r="N67" s="70"/>
      <c r="O67" s="202"/>
      <c r="P67" s="202"/>
      <c r="Q67" s="70"/>
      <c r="R67" s="70">
        <v>128</v>
      </c>
    </row>
    <row r="68" spans="1:20" ht="15.75">
      <c r="A68" s="90" t="s">
        <v>208</v>
      </c>
      <c r="B68" s="91"/>
      <c r="C68" s="92" t="s">
        <v>43</v>
      </c>
      <c r="D68" s="93"/>
      <c r="E68" s="93">
        <f>180/36</f>
        <v>5</v>
      </c>
      <c r="F68" s="94"/>
      <c r="G68" s="94">
        <v>216</v>
      </c>
      <c r="H68" s="94"/>
      <c r="I68" s="94"/>
      <c r="J68" s="94"/>
      <c r="K68" s="94"/>
      <c r="L68" s="94"/>
      <c r="M68" s="94"/>
      <c r="N68" s="94"/>
      <c r="O68" s="202"/>
      <c r="P68" s="202">
        <v>216</v>
      </c>
      <c r="Q68" s="94"/>
      <c r="R68" s="94"/>
    </row>
    <row r="69" spans="1:20" ht="15.75">
      <c r="A69" s="90" t="s">
        <v>104</v>
      </c>
      <c r="B69" s="91"/>
      <c r="C69" s="92" t="s">
        <v>43</v>
      </c>
      <c r="D69" s="93"/>
      <c r="E69" s="93">
        <f>324/36</f>
        <v>9</v>
      </c>
      <c r="F69" s="94"/>
      <c r="G69" s="94">
        <v>324</v>
      </c>
      <c r="H69" s="94"/>
      <c r="I69" s="94"/>
      <c r="J69" s="94"/>
      <c r="K69" s="94"/>
      <c r="L69" s="94"/>
      <c r="M69" s="94"/>
      <c r="N69" s="94"/>
      <c r="O69" s="202"/>
      <c r="P69" s="202"/>
      <c r="Q69" s="94"/>
      <c r="R69" s="94">
        <v>324</v>
      </c>
    </row>
    <row r="70" spans="1:20" ht="47.25">
      <c r="A70" s="95" t="s">
        <v>105</v>
      </c>
      <c r="B70" s="77" t="s">
        <v>153</v>
      </c>
      <c r="C70" s="76" t="s">
        <v>98</v>
      </c>
      <c r="D70" s="79">
        <f>D71</f>
        <v>162</v>
      </c>
      <c r="E70" s="79">
        <f>D70/36</f>
        <v>4.5</v>
      </c>
      <c r="F70" s="79">
        <f t="shared" ref="F70:R70" si="25">F71</f>
        <v>54</v>
      </c>
      <c r="G70" s="79">
        <f>G71</f>
        <v>108</v>
      </c>
      <c r="H70" s="79">
        <f t="shared" si="25"/>
        <v>52</v>
      </c>
      <c r="I70" s="79">
        <f t="shared" si="25"/>
        <v>36</v>
      </c>
      <c r="J70" s="79">
        <f t="shared" si="25"/>
        <v>20</v>
      </c>
      <c r="K70" s="79">
        <f t="shared" si="25"/>
        <v>0</v>
      </c>
      <c r="L70" s="79">
        <f t="shared" si="25"/>
        <v>0</v>
      </c>
      <c r="M70" s="79">
        <f t="shared" si="25"/>
        <v>0</v>
      </c>
      <c r="N70" s="79">
        <f t="shared" si="25"/>
        <v>0</v>
      </c>
      <c r="O70" s="197">
        <f t="shared" si="25"/>
        <v>0</v>
      </c>
      <c r="P70" s="197">
        <f t="shared" si="25"/>
        <v>0</v>
      </c>
      <c r="Q70" s="79">
        <f t="shared" si="25"/>
        <v>108</v>
      </c>
      <c r="R70" s="79">
        <f t="shared" si="25"/>
        <v>0</v>
      </c>
    </row>
    <row r="71" spans="1:20" ht="47.25">
      <c r="A71" s="96" t="s">
        <v>106</v>
      </c>
      <c r="B71" s="72" t="s">
        <v>154</v>
      </c>
      <c r="C71" s="70" t="s">
        <v>43</v>
      </c>
      <c r="D71" s="81">
        <f>F71+G71</f>
        <v>162</v>
      </c>
      <c r="E71" s="81"/>
      <c r="F71" s="81">
        <f>G71/2</f>
        <v>54</v>
      </c>
      <c r="G71" s="70">
        <v>108</v>
      </c>
      <c r="H71" s="70">
        <v>52</v>
      </c>
      <c r="I71" s="70">
        <v>36</v>
      </c>
      <c r="J71" s="70">
        <v>20</v>
      </c>
      <c r="K71" s="70"/>
      <c r="L71" s="70"/>
      <c r="M71" s="70"/>
      <c r="N71" s="70"/>
      <c r="O71" s="202"/>
      <c r="P71" s="202"/>
      <c r="Q71" s="70">
        <v>108</v>
      </c>
      <c r="R71" s="70"/>
    </row>
    <row r="72" spans="1:20" ht="15.75">
      <c r="A72" s="90" t="s">
        <v>107</v>
      </c>
      <c r="B72" s="91"/>
      <c r="C72" s="94" t="s">
        <v>43</v>
      </c>
      <c r="D72" s="93"/>
      <c r="E72" s="93">
        <v>1</v>
      </c>
      <c r="F72" s="93"/>
      <c r="G72" s="94">
        <v>36</v>
      </c>
      <c r="H72" s="94"/>
      <c r="I72" s="94"/>
      <c r="J72" s="94"/>
      <c r="K72" s="94"/>
      <c r="L72" s="94"/>
      <c r="M72" s="94"/>
      <c r="N72" s="94"/>
      <c r="O72" s="202"/>
      <c r="P72" s="202"/>
      <c r="Q72" s="94">
        <v>36</v>
      </c>
      <c r="R72" s="94"/>
    </row>
    <row r="73" spans="1:20" ht="47.25">
      <c r="A73" s="95" t="s">
        <v>108</v>
      </c>
      <c r="B73" s="77" t="s">
        <v>155</v>
      </c>
      <c r="C73" s="76" t="s">
        <v>98</v>
      </c>
      <c r="D73" s="79">
        <f>D74</f>
        <v>156</v>
      </c>
      <c r="E73" s="79"/>
      <c r="F73" s="79">
        <f t="shared" ref="F73:R73" si="26">F74</f>
        <v>52</v>
      </c>
      <c r="G73" s="79">
        <f>G74</f>
        <v>104</v>
      </c>
      <c r="H73" s="79">
        <f t="shared" si="26"/>
        <v>52</v>
      </c>
      <c r="I73" s="79">
        <f t="shared" si="26"/>
        <v>52</v>
      </c>
      <c r="J73" s="79">
        <f t="shared" si="26"/>
        <v>0</v>
      </c>
      <c r="K73" s="79">
        <f t="shared" si="26"/>
        <v>0</v>
      </c>
      <c r="L73" s="79">
        <f t="shared" si="26"/>
        <v>0</v>
      </c>
      <c r="M73" s="79">
        <f t="shared" si="26"/>
        <v>0</v>
      </c>
      <c r="N73" s="79">
        <f t="shared" si="26"/>
        <v>0</v>
      </c>
      <c r="O73" s="197">
        <f t="shared" si="26"/>
        <v>0</v>
      </c>
      <c r="P73" s="197">
        <f t="shared" si="26"/>
        <v>0</v>
      </c>
      <c r="Q73" s="79">
        <f t="shared" si="26"/>
        <v>104</v>
      </c>
      <c r="R73" s="79">
        <f t="shared" si="26"/>
        <v>0</v>
      </c>
    </row>
    <row r="74" spans="1:20" ht="31.5">
      <c r="A74" s="96" t="s">
        <v>109</v>
      </c>
      <c r="B74" s="72" t="s">
        <v>156</v>
      </c>
      <c r="C74" s="58" t="s">
        <v>43</v>
      </c>
      <c r="D74" s="81">
        <f>F74+G74</f>
        <v>156</v>
      </c>
      <c r="E74" s="81"/>
      <c r="F74" s="81">
        <f>G74/2</f>
        <v>52</v>
      </c>
      <c r="G74" s="70">
        <v>104</v>
      </c>
      <c r="H74" s="70">
        <f>G74-I74</f>
        <v>52</v>
      </c>
      <c r="I74" s="70">
        <v>52</v>
      </c>
      <c r="J74" s="58"/>
      <c r="K74" s="58"/>
      <c r="L74" s="58"/>
      <c r="M74" s="70"/>
      <c r="N74" s="70"/>
      <c r="O74" s="202"/>
      <c r="P74" s="202"/>
      <c r="Q74" s="70">
        <v>104</v>
      </c>
      <c r="R74" s="70"/>
    </row>
    <row r="75" spans="1:20" ht="15.75">
      <c r="A75" s="96" t="s">
        <v>110</v>
      </c>
      <c r="B75" s="72"/>
      <c r="C75" s="58" t="s">
        <v>43</v>
      </c>
      <c r="D75" s="81"/>
      <c r="E75" s="81">
        <v>1</v>
      </c>
      <c r="F75" s="81"/>
      <c r="G75" s="70">
        <v>36</v>
      </c>
      <c r="H75" s="70"/>
      <c r="I75" s="70"/>
      <c r="J75" s="70"/>
      <c r="K75" s="70"/>
      <c r="L75" s="70"/>
      <c r="M75" s="70"/>
      <c r="N75" s="70"/>
      <c r="O75" s="202"/>
      <c r="P75" s="202"/>
      <c r="Q75" s="70">
        <v>36</v>
      </c>
      <c r="R75" s="70"/>
    </row>
    <row r="76" spans="1:20" ht="47.25">
      <c r="A76" s="76" t="s">
        <v>111</v>
      </c>
      <c r="B76" s="77" t="s">
        <v>211</v>
      </c>
      <c r="C76" s="76" t="s">
        <v>98</v>
      </c>
      <c r="D76" s="79">
        <f>D77</f>
        <v>177</v>
      </c>
      <c r="E76" s="79">
        <f>D76/36</f>
        <v>4.916666666666667</v>
      </c>
      <c r="F76" s="79">
        <f t="shared" ref="F76:R76" si="27">F77</f>
        <v>59</v>
      </c>
      <c r="G76" s="79">
        <f>G77</f>
        <v>118</v>
      </c>
      <c r="H76" s="79">
        <f t="shared" si="27"/>
        <v>58</v>
      </c>
      <c r="I76" s="79">
        <f t="shared" si="27"/>
        <v>60</v>
      </c>
      <c r="J76" s="79">
        <f t="shared" si="27"/>
        <v>0</v>
      </c>
      <c r="K76" s="79">
        <f t="shared" si="27"/>
        <v>0</v>
      </c>
      <c r="L76" s="79">
        <f t="shared" si="27"/>
        <v>0</v>
      </c>
      <c r="M76" s="79">
        <f t="shared" si="27"/>
        <v>0</v>
      </c>
      <c r="N76" s="79">
        <f t="shared" si="27"/>
        <v>0</v>
      </c>
      <c r="O76" s="197">
        <f t="shared" si="27"/>
        <v>118</v>
      </c>
      <c r="P76" s="197">
        <f t="shared" si="27"/>
        <v>0</v>
      </c>
      <c r="Q76" s="79">
        <f t="shared" si="27"/>
        <v>0</v>
      </c>
      <c r="R76" s="79">
        <f t="shared" si="27"/>
        <v>0</v>
      </c>
    </row>
    <row r="77" spans="1:20" ht="15.75">
      <c r="A77" s="84" t="s">
        <v>112</v>
      </c>
      <c r="B77" s="72" t="s">
        <v>201</v>
      </c>
      <c r="C77" s="58" t="s">
        <v>43</v>
      </c>
      <c r="D77" s="81">
        <f>F77+G77</f>
        <v>177</v>
      </c>
      <c r="E77" s="81"/>
      <c r="F77" s="81">
        <f>G77/2</f>
        <v>59</v>
      </c>
      <c r="G77" s="70">
        <v>118</v>
      </c>
      <c r="H77" s="70">
        <f>G77-I77</f>
        <v>58</v>
      </c>
      <c r="I77" s="70">
        <v>60</v>
      </c>
      <c r="J77" s="70"/>
      <c r="K77" s="70"/>
      <c r="L77" s="70"/>
      <c r="M77" s="70"/>
      <c r="N77" s="70"/>
      <c r="O77" s="202">
        <v>118</v>
      </c>
      <c r="P77" s="202"/>
      <c r="Q77" s="70"/>
      <c r="R77" s="70"/>
    </row>
    <row r="78" spans="1:20" ht="15.75">
      <c r="A78" s="97" t="s">
        <v>209</v>
      </c>
      <c r="B78" s="91"/>
      <c r="C78" s="98" t="s">
        <v>43</v>
      </c>
      <c r="D78" s="93"/>
      <c r="E78" s="93">
        <f>216/36</f>
        <v>6</v>
      </c>
      <c r="F78" s="93"/>
      <c r="G78" s="94">
        <v>180</v>
      </c>
      <c r="H78" s="91"/>
      <c r="I78" s="94"/>
      <c r="J78" s="94"/>
      <c r="K78" s="94"/>
      <c r="L78" s="94"/>
      <c r="M78" s="94"/>
      <c r="N78" s="94"/>
      <c r="O78" s="202">
        <v>180</v>
      </c>
      <c r="P78" s="202"/>
      <c r="Q78" s="94"/>
      <c r="R78" s="94"/>
    </row>
    <row r="79" spans="1:20" ht="15.75">
      <c r="A79" s="99"/>
      <c r="B79" s="100"/>
      <c r="C79" s="58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197"/>
      <c r="P79" s="197"/>
      <c r="Q79" s="60"/>
      <c r="R79" s="60"/>
    </row>
    <row r="80" spans="1:20" ht="15.75">
      <c r="A80" s="151" t="s">
        <v>113</v>
      </c>
      <c r="B80" s="152"/>
      <c r="C80" s="101" t="s">
        <v>207</v>
      </c>
      <c r="D80" s="102">
        <f>D16+D31+D37+D40</f>
        <v>6426</v>
      </c>
      <c r="E80" s="102">
        <f t="shared" ref="E80:R80" si="28">E16+E31+E37+E40</f>
        <v>175.66666666666669</v>
      </c>
      <c r="F80" s="102">
        <f t="shared" si="28"/>
        <v>2142</v>
      </c>
      <c r="G80" s="103">
        <f t="shared" si="28"/>
        <v>4284</v>
      </c>
      <c r="H80" s="103">
        <f t="shared" si="28"/>
        <v>2207</v>
      </c>
      <c r="I80" s="103">
        <f t="shared" si="28"/>
        <v>2037</v>
      </c>
      <c r="J80" s="103">
        <f t="shared" si="28"/>
        <v>40</v>
      </c>
      <c r="K80" s="103">
        <f t="shared" si="28"/>
        <v>576</v>
      </c>
      <c r="L80" s="103">
        <f t="shared" si="28"/>
        <v>828</v>
      </c>
      <c r="M80" s="103">
        <f t="shared" si="28"/>
        <v>576</v>
      </c>
      <c r="N80" s="103">
        <f t="shared" si="28"/>
        <v>756</v>
      </c>
      <c r="O80" s="197">
        <f t="shared" si="28"/>
        <v>324</v>
      </c>
      <c r="P80" s="197">
        <f t="shared" si="28"/>
        <v>540</v>
      </c>
      <c r="Q80" s="103">
        <f t="shared" si="28"/>
        <v>540</v>
      </c>
      <c r="R80" s="103">
        <f t="shared" si="28"/>
        <v>144</v>
      </c>
      <c r="T80" s="190"/>
    </row>
    <row r="81" spans="1:20" ht="15.75">
      <c r="A81" s="163" t="s">
        <v>194</v>
      </c>
      <c r="B81" s="164"/>
      <c r="C81" s="164"/>
      <c r="D81" s="164"/>
      <c r="E81" s="164"/>
      <c r="F81" s="165"/>
      <c r="G81" s="166" t="s">
        <v>115</v>
      </c>
      <c r="H81" s="160" t="s">
        <v>116</v>
      </c>
      <c r="I81" s="161"/>
      <c r="J81" s="162"/>
      <c r="K81" s="153">
        <v>11</v>
      </c>
      <c r="L81" s="153">
        <v>11</v>
      </c>
      <c r="M81" s="153">
        <v>10</v>
      </c>
      <c r="N81" s="153">
        <v>11</v>
      </c>
      <c r="O81" s="203">
        <v>7</v>
      </c>
      <c r="P81" s="203">
        <v>8</v>
      </c>
      <c r="Q81" s="153">
        <v>7</v>
      </c>
      <c r="R81" s="153">
        <v>3</v>
      </c>
    </row>
    <row r="82" spans="1:20" ht="15.75">
      <c r="A82" s="104"/>
      <c r="B82" s="36"/>
      <c r="C82" s="23"/>
      <c r="D82" s="23"/>
      <c r="E82" s="23"/>
      <c r="F82" s="28"/>
      <c r="G82" s="167"/>
      <c r="H82" s="157"/>
      <c r="I82" s="158"/>
      <c r="J82" s="169"/>
      <c r="K82" s="154"/>
      <c r="L82" s="154"/>
      <c r="M82" s="154"/>
      <c r="N82" s="154"/>
      <c r="O82" s="204"/>
      <c r="P82" s="204"/>
      <c r="Q82" s="154"/>
      <c r="R82" s="154"/>
    </row>
    <row r="83" spans="1:20" ht="15.75">
      <c r="A83" s="31" t="s">
        <v>195</v>
      </c>
      <c r="B83" s="32"/>
      <c r="C83" s="32"/>
      <c r="D83" s="32"/>
      <c r="E83" s="32"/>
      <c r="F83" s="33"/>
      <c r="G83" s="167"/>
      <c r="H83" s="160" t="s">
        <v>196</v>
      </c>
      <c r="I83" s="161"/>
      <c r="J83" s="162"/>
      <c r="K83" s="37"/>
      <c r="L83" s="37"/>
      <c r="M83" s="37"/>
      <c r="N83" s="37"/>
      <c r="O83" s="205"/>
      <c r="P83" s="205"/>
      <c r="Q83" s="37"/>
      <c r="R83" s="37"/>
    </row>
    <row r="84" spans="1:20" ht="15.75">
      <c r="A84" s="104"/>
      <c r="B84" s="36"/>
      <c r="C84" s="23"/>
      <c r="D84" s="23"/>
      <c r="E84" s="23"/>
      <c r="F84" s="28"/>
      <c r="G84" s="167"/>
      <c r="H84" s="155" t="s">
        <v>117</v>
      </c>
      <c r="I84" s="156"/>
      <c r="J84" s="156"/>
      <c r="K84" s="159"/>
      <c r="L84" s="159"/>
      <c r="M84" s="159">
        <f>M61+M68+M72+M75</f>
        <v>0</v>
      </c>
      <c r="N84" s="159">
        <f t="shared" ref="N84:R84" si="29">N61+N68+N72+N75</f>
        <v>72</v>
      </c>
      <c r="O84" s="206">
        <f t="shared" si="29"/>
        <v>72</v>
      </c>
      <c r="P84" s="206">
        <f t="shared" si="29"/>
        <v>216</v>
      </c>
      <c r="Q84" s="159">
        <f t="shared" si="29"/>
        <v>72</v>
      </c>
      <c r="R84" s="159">
        <f t="shared" si="29"/>
        <v>0</v>
      </c>
      <c r="T84">
        <f>324-144</f>
        <v>180</v>
      </c>
    </row>
    <row r="85" spans="1:20" ht="15.75">
      <c r="A85" s="104"/>
      <c r="B85" s="24"/>
      <c r="C85" s="23"/>
      <c r="D85" s="23"/>
      <c r="E85" s="23"/>
      <c r="F85" s="28"/>
      <c r="G85" s="167"/>
      <c r="H85" s="157"/>
      <c r="I85" s="158"/>
      <c r="J85" s="158"/>
      <c r="K85" s="159"/>
      <c r="L85" s="159"/>
      <c r="M85" s="159"/>
      <c r="N85" s="159"/>
      <c r="O85" s="206"/>
      <c r="P85" s="206"/>
      <c r="Q85" s="159"/>
      <c r="R85" s="159"/>
    </row>
    <row r="86" spans="1:20" ht="15.75">
      <c r="A86" s="170" t="s">
        <v>197</v>
      </c>
      <c r="B86" s="171"/>
      <c r="C86" s="171"/>
      <c r="D86" s="171"/>
      <c r="E86" s="171"/>
      <c r="F86" s="172"/>
      <c r="G86" s="167"/>
      <c r="H86" s="173" t="s">
        <v>198</v>
      </c>
      <c r="I86" s="174"/>
      <c r="J86" s="174"/>
      <c r="K86" s="159"/>
      <c r="L86" s="159"/>
      <c r="M86" s="159">
        <f>M62+M69+M78</f>
        <v>0</v>
      </c>
      <c r="N86" s="159">
        <f t="shared" ref="N86:R86" si="30">N62+N69+N78</f>
        <v>0</v>
      </c>
      <c r="O86" s="206">
        <f t="shared" si="30"/>
        <v>180</v>
      </c>
      <c r="P86" s="206">
        <f t="shared" si="30"/>
        <v>108</v>
      </c>
      <c r="Q86" s="159">
        <f t="shared" si="30"/>
        <v>0</v>
      </c>
      <c r="R86" s="159">
        <f t="shared" si="30"/>
        <v>324</v>
      </c>
      <c r="T86">
        <f>R86/36</f>
        <v>9</v>
      </c>
    </row>
    <row r="87" spans="1:20" ht="15.75">
      <c r="A87" s="170" t="s">
        <v>199</v>
      </c>
      <c r="B87" s="171"/>
      <c r="C87" s="171"/>
      <c r="D87" s="171"/>
      <c r="E87" s="171"/>
      <c r="F87" s="172"/>
      <c r="G87" s="167"/>
      <c r="H87" s="175"/>
      <c r="I87" s="176"/>
      <c r="J87" s="176"/>
      <c r="K87" s="159"/>
      <c r="L87" s="159"/>
      <c r="M87" s="159"/>
      <c r="N87" s="159"/>
      <c r="O87" s="206"/>
      <c r="P87" s="206"/>
      <c r="Q87" s="159"/>
      <c r="R87" s="159"/>
    </row>
    <row r="88" spans="1:20" ht="15.75">
      <c r="A88" s="104"/>
      <c r="B88" s="24"/>
      <c r="C88" s="24"/>
      <c r="D88" s="24"/>
      <c r="E88" s="24"/>
      <c r="F88" s="29"/>
      <c r="G88" s="167"/>
      <c r="H88" s="177"/>
      <c r="I88" s="178"/>
      <c r="J88" s="178"/>
      <c r="K88" s="159"/>
      <c r="L88" s="159"/>
      <c r="M88" s="159"/>
      <c r="N88" s="159"/>
      <c r="O88" s="206"/>
      <c r="P88" s="206"/>
      <c r="Q88" s="159"/>
      <c r="R88" s="159"/>
    </row>
    <row r="89" spans="1:20" ht="16.5" thickBot="1">
      <c r="A89" s="104"/>
      <c r="B89" s="24"/>
      <c r="C89" s="24"/>
      <c r="D89" s="24"/>
      <c r="E89" s="24"/>
      <c r="F89" s="29"/>
      <c r="G89" s="167"/>
      <c r="H89" s="180" t="s">
        <v>114</v>
      </c>
      <c r="I89" s="180"/>
      <c r="J89" s="180"/>
      <c r="K89" s="25"/>
      <c r="L89" s="25"/>
      <c r="M89" s="25"/>
      <c r="N89" s="25"/>
      <c r="O89" s="207"/>
      <c r="P89" s="207"/>
      <c r="Q89" s="25"/>
      <c r="R89" s="25">
        <v>144</v>
      </c>
    </row>
    <row r="90" spans="1:20" ht="21" thickBot="1">
      <c r="A90" s="104"/>
      <c r="B90" s="24"/>
      <c r="C90" s="24"/>
      <c r="D90" s="24"/>
      <c r="E90" s="24"/>
      <c r="F90" s="29"/>
      <c r="G90" s="167"/>
      <c r="H90" s="181">
        <f>SUM(K90:R90)</f>
        <v>1188</v>
      </c>
      <c r="I90" s="182"/>
      <c r="J90" s="183"/>
      <c r="K90" s="105">
        <f>SUM(K84:K89)</f>
        <v>0</v>
      </c>
      <c r="L90" s="105">
        <f t="shared" ref="L90:R90" si="31">SUM(L84:L89)</f>
        <v>0</v>
      </c>
      <c r="M90" s="105">
        <f t="shared" si="31"/>
        <v>0</v>
      </c>
      <c r="N90" s="105">
        <f t="shared" si="31"/>
        <v>72</v>
      </c>
      <c r="O90" s="208">
        <f t="shared" si="31"/>
        <v>252</v>
      </c>
      <c r="P90" s="208">
        <f t="shared" si="31"/>
        <v>324</v>
      </c>
      <c r="Q90" s="105">
        <f t="shared" si="31"/>
        <v>72</v>
      </c>
      <c r="R90" s="106">
        <f t="shared" si="31"/>
        <v>468</v>
      </c>
    </row>
    <row r="91" spans="1:20" ht="15.75">
      <c r="A91" s="104"/>
      <c r="B91" s="26"/>
      <c r="C91" s="24"/>
      <c r="D91" s="24"/>
      <c r="E91" s="24"/>
      <c r="F91" s="29"/>
      <c r="G91" s="167"/>
      <c r="H91" s="160" t="s">
        <v>118</v>
      </c>
      <c r="I91" s="161"/>
      <c r="J91" s="162"/>
      <c r="K91" s="184">
        <v>2</v>
      </c>
      <c r="L91" s="184">
        <v>2</v>
      </c>
      <c r="M91" s="184">
        <v>2</v>
      </c>
      <c r="N91" s="184">
        <v>4</v>
      </c>
      <c r="O91" s="209">
        <v>0</v>
      </c>
      <c r="P91" s="209">
        <v>3</v>
      </c>
      <c r="Q91" s="184">
        <v>0</v>
      </c>
      <c r="R91" s="184">
        <v>0</v>
      </c>
    </row>
    <row r="92" spans="1:20" ht="15.75">
      <c r="A92" s="104"/>
      <c r="B92" s="24"/>
      <c r="C92" s="24"/>
      <c r="D92" s="24"/>
      <c r="E92" s="24"/>
      <c r="F92" s="29"/>
      <c r="G92" s="167"/>
      <c r="H92" s="157"/>
      <c r="I92" s="158"/>
      <c r="J92" s="169"/>
      <c r="K92" s="179"/>
      <c r="L92" s="179"/>
      <c r="M92" s="179"/>
      <c r="N92" s="179"/>
      <c r="O92" s="210"/>
      <c r="P92" s="210"/>
      <c r="Q92" s="179"/>
      <c r="R92" s="179"/>
    </row>
    <row r="93" spans="1:20" ht="15.75">
      <c r="A93" s="104"/>
      <c r="B93" s="24"/>
      <c r="C93" s="24"/>
      <c r="D93" s="24"/>
      <c r="E93" s="24"/>
      <c r="F93" s="29"/>
      <c r="G93" s="167"/>
      <c r="H93" s="155" t="s">
        <v>119</v>
      </c>
      <c r="I93" s="156"/>
      <c r="J93" s="189"/>
      <c r="K93" s="179">
        <v>2</v>
      </c>
      <c r="L93" s="179">
        <v>8</v>
      </c>
      <c r="M93" s="179">
        <v>3</v>
      </c>
      <c r="N93" s="179">
        <v>5</v>
      </c>
      <c r="O93" s="210">
        <v>3</v>
      </c>
      <c r="P93" s="210">
        <v>0</v>
      </c>
      <c r="Q93" s="179">
        <v>5</v>
      </c>
      <c r="R93" s="179">
        <v>2</v>
      </c>
    </row>
    <row r="94" spans="1:20" ht="15.75">
      <c r="A94" s="104"/>
      <c r="B94" s="24"/>
      <c r="C94" s="27"/>
      <c r="D94" s="27"/>
      <c r="E94" s="27"/>
      <c r="F94" s="30"/>
      <c r="G94" s="167"/>
      <c r="H94" s="157"/>
      <c r="I94" s="158"/>
      <c r="J94" s="169"/>
      <c r="K94" s="179"/>
      <c r="L94" s="179"/>
      <c r="M94" s="179"/>
      <c r="N94" s="179"/>
      <c r="O94" s="210"/>
      <c r="P94" s="210"/>
      <c r="Q94" s="179"/>
      <c r="R94" s="179"/>
    </row>
    <row r="95" spans="1:20" ht="15.75">
      <c r="A95" s="104"/>
      <c r="B95" s="24"/>
      <c r="C95" s="24"/>
      <c r="D95" s="24"/>
      <c r="E95" s="24"/>
      <c r="F95" s="29"/>
      <c r="G95" s="167"/>
      <c r="H95" s="188" t="s">
        <v>120</v>
      </c>
      <c r="I95" s="188"/>
      <c r="J95" s="188"/>
      <c r="K95" s="179">
        <v>0</v>
      </c>
      <c r="L95" s="179">
        <v>0</v>
      </c>
      <c r="M95" s="179">
        <v>1</v>
      </c>
      <c r="N95" s="179">
        <v>1</v>
      </c>
      <c r="O95" s="210">
        <v>1</v>
      </c>
      <c r="P95" s="210">
        <v>1</v>
      </c>
      <c r="Q95" s="179">
        <v>1</v>
      </c>
      <c r="R95" s="179"/>
    </row>
    <row r="96" spans="1:20" ht="15.75">
      <c r="A96" s="104"/>
      <c r="B96" s="24"/>
      <c r="C96" s="24"/>
      <c r="D96" s="24"/>
      <c r="E96" s="24"/>
      <c r="F96" s="29"/>
      <c r="G96" s="167"/>
      <c r="H96" s="188"/>
      <c r="I96" s="188"/>
      <c r="J96" s="188"/>
      <c r="K96" s="179"/>
      <c r="L96" s="179"/>
      <c r="M96" s="179"/>
      <c r="N96" s="179"/>
      <c r="O96" s="210"/>
      <c r="P96" s="210"/>
      <c r="Q96" s="179"/>
      <c r="R96" s="179"/>
    </row>
    <row r="97" spans="1:18" ht="20.25">
      <c r="A97" s="107"/>
      <c r="B97" s="34"/>
      <c r="C97" s="34"/>
      <c r="D97" s="34"/>
      <c r="E97" s="34"/>
      <c r="F97" s="35"/>
      <c r="G97" s="168"/>
      <c r="H97" s="185"/>
      <c r="I97" s="186"/>
      <c r="J97" s="187"/>
      <c r="K97" s="108">
        <f>SUM(K91:K96)</f>
        <v>4</v>
      </c>
      <c r="L97" s="108">
        <f t="shared" ref="L97:R97" si="32">SUM(L91:L96)</f>
        <v>10</v>
      </c>
      <c r="M97" s="108">
        <f t="shared" si="32"/>
        <v>6</v>
      </c>
      <c r="N97" s="108">
        <f t="shared" si="32"/>
        <v>10</v>
      </c>
      <c r="O97" s="211">
        <f t="shared" si="32"/>
        <v>4</v>
      </c>
      <c r="P97" s="211">
        <f t="shared" si="32"/>
        <v>4</v>
      </c>
      <c r="Q97" s="108">
        <f t="shared" si="32"/>
        <v>6</v>
      </c>
      <c r="R97" s="108">
        <f t="shared" si="32"/>
        <v>2</v>
      </c>
    </row>
  </sheetData>
  <mergeCells count="94">
    <mergeCell ref="P95:P96"/>
    <mergeCell ref="Q95:Q96"/>
    <mergeCell ref="R95:R96"/>
    <mergeCell ref="H97:J97"/>
    <mergeCell ref="O93:O94"/>
    <mergeCell ref="P93:P94"/>
    <mergeCell ref="Q93:Q94"/>
    <mergeCell ref="R93:R94"/>
    <mergeCell ref="H95:J96"/>
    <mergeCell ref="K95:K96"/>
    <mergeCell ref="L95:L96"/>
    <mergeCell ref="M95:M96"/>
    <mergeCell ref="N95:N96"/>
    <mergeCell ref="O95:O96"/>
    <mergeCell ref="H93:J94"/>
    <mergeCell ref="K93:K94"/>
    <mergeCell ref="R86:R88"/>
    <mergeCell ref="L93:L94"/>
    <mergeCell ref="M93:M94"/>
    <mergeCell ref="N93:N94"/>
    <mergeCell ref="H89:J89"/>
    <mergeCell ref="H90:J90"/>
    <mergeCell ref="H91:J92"/>
    <mergeCell ref="K91:K92"/>
    <mergeCell ref="L91:L92"/>
    <mergeCell ref="M91:M92"/>
    <mergeCell ref="N91:N92"/>
    <mergeCell ref="O91:O92"/>
    <mergeCell ref="P91:P92"/>
    <mergeCell ref="Q91:Q92"/>
    <mergeCell ref="R91:R92"/>
    <mergeCell ref="Q84:Q85"/>
    <mergeCell ref="N86:N88"/>
    <mergeCell ref="O86:O88"/>
    <mergeCell ref="P86:P88"/>
    <mergeCell ref="Q86:Q88"/>
    <mergeCell ref="A81:F81"/>
    <mergeCell ref="G81:G97"/>
    <mergeCell ref="H81:J82"/>
    <mergeCell ref="K81:K82"/>
    <mergeCell ref="N81:N82"/>
    <mergeCell ref="A86:F86"/>
    <mergeCell ref="H86:J88"/>
    <mergeCell ref="K86:K88"/>
    <mergeCell ref="L86:L88"/>
    <mergeCell ref="M86:M88"/>
    <mergeCell ref="A87:F87"/>
    <mergeCell ref="N84:N85"/>
    <mergeCell ref="Q13:Q14"/>
    <mergeCell ref="R13:R14"/>
    <mergeCell ref="L81:L82"/>
    <mergeCell ref="M81:M82"/>
    <mergeCell ref="H84:J85"/>
    <mergeCell ref="K84:K85"/>
    <mergeCell ref="L84:L85"/>
    <mergeCell ref="M84:M85"/>
    <mergeCell ref="H83:J83"/>
    <mergeCell ref="O81:O82"/>
    <mergeCell ref="P81:P82"/>
    <mergeCell ref="Q81:Q82"/>
    <mergeCell ref="R81:R82"/>
    <mergeCell ref="R84:R85"/>
    <mergeCell ref="O84:O85"/>
    <mergeCell ref="P84:P85"/>
    <mergeCell ref="A80:B80"/>
    <mergeCell ref="G11:J11"/>
    <mergeCell ref="K11:L11"/>
    <mergeCell ref="M11:N11"/>
    <mergeCell ref="O11:P11"/>
    <mergeCell ref="N13:N14"/>
    <mergeCell ref="O13:O14"/>
    <mergeCell ref="P13:P14"/>
    <mergeCell ref="G8:K8"/>
    <mergeCell ref="N8:Q8"/>
    <mergeCell ref="A9:I9"/>
    <mergeCell ref="A10:A14"/>
    <mergeCell ref="B10:B14"/>
    <mergeCell ref="C10:C14"/>
    <mergeCell ref="D10:J10"/>
    <mergeCell ref="K10:R10"/>
    <mergeCell ref="D11:D14"/>
    <mergeCell ref="F11:F14"/>
    <mergeCell ref="Q11:R11"/>
    <mergeCell ref="G13:G14"/>
    <mergeCell ref="H13:J13"/>
    <mergeCell ref="K13:K14"/>
    <mergeCell ref="L13:L14"/>
    <mergeCell ref="M13:M14"/>
    <mergeCell ref="A4:B4"/>
    <mergeCell ref="C4:Q4"/>
    <mergeCell ref="C6:F6"/>
    <mergeCell ref="G6:Q6"/>
    <mergeCell ref="F7:K7"/>
    <mergeCell ref="N7:Q7"/>
  </mergeCells>
  <pageMargins left="0" right="0" top="0" bottom="0" header="0" footer="0"/>
  <pageSetup paperSize="9" scale="5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N19" sqref="N19"/>
    </sheetView>
  </sheetViews>
  <sheetFormatPr defaultRowHeight="15"/>
  <cols>
    <col min="1" max="1" width="11.7109375" customWidth="1"/>
    <col min="2" max="2" width="41.140625" customWidth="1"/>
    <col min="3" max="3" width="7.85546875" customWidth="1"/>
  </cols>
  <sheetData>
    <row r="1" spans="1:3">
      <c r="A1" s="1" t="s">
        <v>64</v>
      </c>
      <c r="B1" s="14" t="s">
        <v>65</v>
      </c>
      <c r="C1" s="1">
        <v>48</v>
      </c>
    </row>
    <row r="2" spans="1:3">
      <c r="A2" s="1" t="s">
        <v>68</v>
      </c>
      <c r="B2" s="14" t="s">
        <v>165</v>
      </c>
      <c r="C2" s="1">
        <v>4</v>
      </c>
    </row>
    <row r="3" spans="1:3">
      <c r="A3" s="1" t="s">
        <v>70</v>
      </c>
      <c r="B3" s="15" t="s">
        <v>71</v>
      </c>
      <c r="C3" s="1">
        <v>54</v>
      </c>
    </row>
    <row r="4" spans="1:3">
      <c r="A4" s="1" t="s">
        <v>76</v>
      </c>
      <c r="B4" s="15" t="s">
        <v>77</v>
      </c>
      <c r="C4" s="1">
        <v>20</v>
      </c>
    </row>
    <row r="5" spans="1:3">
      <c r="A5" s="1" t="s">
        <v>79</v>
      </c>
      <c r="B5" s="15" t="s">
        <v>81</v>
      </c>
      <c r="C5" s="1">
        <v>10</v>
      </c>
    </row>
    <row r="6" spans="1:3">
      <c r="A6" s="1" t="s">
        <v>80</v>
      </c>
      <c r="B6" s="15" t="s">
        <v>138</v>
      </c>
      <c r="C6" s="1">
        <v>10</v>
      </c>
    </row>
    <row r="7" spans="1:3" ht="30">
      <c r="A7" s="1" t="s">
        <v>83</v>
      </c>
      <c r="B7" s="15" t="s">
        <v>88</v>
      </c>
      <c r="C7" s="1">
        <v>2</v>
      </c>
    </row>
    <row r="8" spans="1:3" ht="30">
      <c r="A8" s="1" t="s">
        <v>86</v>
      </c>
      <c r="B8" s="15" t="s">
        <v>84</v>
      </c>
      <c r="C8" s="1">
        <v>24</v>
      </c>
    </row>
    <row r="9" spans="1:3">
      <c r="A9" s="1" t="s">
        <v>91</v>
      </c>
      <c r="B9" s="15" t="s">
        <v>157</v>
      </c>
      <c r="C9" s="1">
        <v>110</v>
      </c>
    </row>
    <row r="10" spans="1:3">
      <c r="A10" s="1" t="s">
        <v>93</v>
      </c>
      <c r="B10" s="15" t="s">
        <v>158</v>
      </c>
      <c r="C10" s="1">
        <v>90</v>
      </c>
    </row>
    <row r="11" spans="1:3" ht="29.25">
      <c r="A11" s="16" t="s">
        <v>94</v>
      </c>
      <c r="B11" s="17" t="s">
        <v>159</v>
      </c>
      <c r="C11" s="18">
        <v>54</v>
      </c>
    </row>
    <row r="12" spans="1:3" ht="29.25">
      <c r="A12" s="16" t="s">
        <v>162</v>
      </c>
      <c r="B12" s="17" t="s">
        <v>160</v>
      </c>
      <c r="C12" s="18">
        <v>70</v>
      </c>
    </row>
    <row r="13" spans="1:3">
      <c r="A13" s="10" t="s">
        <v>143</v>
      </c>
      <c r="B13" s="12" t="s">
        <v>144</v>
      </c>
      <c r="C13" s="11">
        <v>96</v>
      </c>
    </row>
    <row r="14" spans="1:3" ht="43.5">
      <c r="A14" s="10" t="s">
        <v>145</v>
      </c>
      <c r="B14" s="12" t="s">
        <v>146</v>
      </c>
      <c r="C14" s="11">
        <v>36</v>
      </c>
    </row>
    <row r="15" spans="1:3" ht="30">
      <c r="A15" s="13" t="s">
        <v>149</v>
      </c>
      <c r="B15" s="9" t="s">
        <v>151</v>
      </c>
      <c r="C15" s="8">
        <v>36</v>
      </c>
    </row>
    <row r="16" spans="1:3" ht="30">
      <c r="A16" s="13" t="s">
        <v>150</v>
      </c>
      <c r="B16" s="9" t="s">
        <v>152</v>
      </c>
      <c r="C16" s="8">
        <v>54</v>
      </c>
    </row>
    <row r="17" spans="1:5" ht="30">
      <c r="A17" s="21" t="s">
        <v>161</v>
      </c>
      <c r="B17" s="15" t="s">
        <v>163</v>
      </c>
      <c r="C17" s="1">
        <v>146</v>
      </c>
    </row>
    <row r="18" spans="1:5">
      <c r="A18" s="19"/>
      <c r="B18" s="20"/>
      <c r="C18" s="19"/>
    </row>
    <row r="19" spans="1:5">
      <c r="C19">
        <f>SUM(C1:C18)</f>
        <v>864</v>
      </c>
      <c r="E19">
        <f>864-C19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распределение времени</vt:lpstr>
      <vt:lpstr>правильный</vt:lpstr>
      <vt:lpstr>Вариатив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TGF</dc:creator>
  <cp:lastModifiedBy>313</cp:lastModifiedBy>
  <cp:lastPrinted>2016-10-25T01:58:27Z</cp:lastPrinted>
  <dcterms:created xsi:type="dcterms:W3CDTF">2014-05-08T04:29:47Z</dcterms:created>
  <dcterms:modified xsi:type="dcterms:W3CDTF">2018-04-04T03:03:47Z</dcterms:modified>
</cp:coreProperties>
</file>