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мен-Администрация\Бедарева Е В\Учебные планы 2018\Учебные планы 2018\"/>
    </mc:Choice>
  </mc:AlternateContent>
  <bookViews>
    <workbookView xWindow="240" yWindow="420" windowWidth="19320" windowHeight="11790"/>
  </bookViews>
  <sheets>
    <sheet name="Экономика т бухгалтерский учет" sheetId="1" r:id="rId1"/>
    <sheet name="Лист2" sheetId="3" r:id="rId2"/>
  </sheets>
  <calcPr calcId="162913"/>
</workbook>
</file>

<file path=xl/calcChain.xml><?xml version="1.0" encoding="utf-8"?>
<calcChain xmlns="http://schemas.openxmlformats.org/spreadsheetml/2006/main">
  <c r="O94" i="1" l="1"/>
  <c r="O112" i="1"/>
  <c r="H82" i="1"/>
  <c r="I82" i="1"/>
  <c r="J82" i="1"/>
  <c r="K82" i="1"/>
  <c r="L82" i="1"/>
  <c r="M82" i="1"/>
  <c r="N82" i="1"/>
  <c r="O82" i="1"/>
  <c r="P82" i="1"/>
  <c r="Q82" i="1"/>
  <c r="D82" i="1"/>
  <c r="E82" i="1"/>
  <c r="F82" i="1"/>
  <c r="G82" i="1"/>
  <c r="K110" i="1"/>
  <c r="L110" i="1"/>
  <c r="M110" i="1"/>
  <c r="N110" i="1"/>
  <c r="O110" i="1"/>
  <c r="P110" i="1"/>
  <c r="Q110" i="1"/>
  <c r="J110" i="1"/>
  <c r="Q88" i="1"/>
  <c r="G33" i="1"/>
  <c r="D33" i="1"/>
  <c r="D32" i="1" s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G31" i="1"/>
  <c r="D31" i="1"/>
  <c r="G30" i="1"/>
  <c r="D30" i="1"/>
  <c r="G29" i="1"/>
  <c r="D29" i="1"/>
  <c r="G28" i="1"/>
  <c r="D28" i="1"/>
  <c r="G27" i="1"/>
  <c r="D27" i="1"/>
  <c r="G26" i="1"/>
  <c r="E26" i="1"/>
  <c r="E24" i="1" s="1"/>
  <c r="G25" i="1"/>
  <c r="D25" i="1"/>
  <c r="Q24" i="1"/>
  <c r="P24" i="1"/>
  <c r="O24" i="1"/>
  <c r="N24" i="1"/>
  <c r="M24" i="1"/>
  <c r="L24" i="1"/>
  <c r="K24" i="1"/>
  <c r="J24" i="1"/>
  <c r="I24" i="1"/>
  <c r="H24" i="1"/>
  <c r="F24" i="1"/>
  <c r="G23" i="1"/>
  <c r="D23" i="1"/>
  <c r="G22" i="1"/>
  <c r="D22" i="1"/>
  <c r="G21" i="1"/>
  <c r="D21" i="1"/>
  <c r="G20" i="1"/>
  <c r="D20" i="1"/>
  <c r="G19" i="1"/>
  <c r="D19" i="1"/>
  <c r="Q18" i="1"/>
  <c r="P18" i="1"/>
  <c r="O18" i="1"/>
  <c r="N18" i="1"/>
  <c r="N17" i="1" s="1"/>
  <c r="M18" i="1"/>
  <c r="L18" i="1"/>
  <c r="K18" i="1"/>
  <c r="J18" i="1"/>
  <c r="I18" i="1"/>
  <c r="H18" i="1"/>
  <c r="F18" i="1"/>
  <c r="E18" i="1"/>
  <c r="Q107" i="1"/>
  <c r="P107" i="1"/>
  <c r="O107" i="1"/>
  <c r="N107" i="1"/>
  <c r="M107" i="1"/>
  <c r="L107" i="1"/>
  <c r="K107" i="1"/>
  <c r="J107" i="1"/>
  <c r="Q98" i="1"/>
  <c r="Q103" i="1" s="1"/>
  <c r="P98" i="1"/>
  <c r="P103" i="1" s="1"/>
  <c r="O98" i="1"/>
  <c r="O103" i="1" s="1"/>
  <c r="N98" i="1"/>
  <c r="N103" i="1" s="1"/>
  <c r="M98" i="1"/>
  <c r="M103" i="1" s="1"/>
  <c r="L98" i="1"/>
  <c r="L103" i="1" s="1"/>
  <c r="K98" i="1"/>
  <c r="K103" i="1" s="1"/>
  <c r="J98" i="1"/>
  <c r="J103" i="1" s="1"/>
  <c r="F92" i="1"/>
  <c r="D92" i="1" s="1"/>
  <c r="D91" i="1" s="1"/>
  <c r="Q91" i="1"/>
  <c r="P91" i="1"/>
  <c r="O91" i="1"/>
  <c r="N91" i="1"/>
  <c r="M91" i="1"/>
  <c r="L91" i="1"/>
  <c r="K91" i="1"/>
  <c r="J91" i="1"/>
  <c r="I91" i="1"/>
  <c r="G91" i="1"/>
  <c r="E91" i="1"/>
  <c r="E89" i="1"/>
  <c r="D89" i="1" s="1"/>
  <c r="D88" i="1" s="1"/>
  <c r="P88" i="1"/>
  <c r="O88" i="1"/>
  <c r="N88" i="1"/>
  <c r="M88" i="1"/>
  <c r="L88" i="1"/>
  <c r="K88" i="1"/>
  <c r="J88" i="1"/>
  <c r="I88" i="1"/>
  <c r="H88" i="1"/>
  <c r="G88" i="1"/>
  <c r="F88" i="1"/>
  <c r="E88" i="1"/>
  <c r="E85" i="1"/>
  <c r="D85" i="1" s="1"/>
  <c r="G84" i="1"/>
  <c r="F83" i="1"/>
  <c r="E83" i="1" s="1"/>
  <c r="E80" i="1"/>
  <c r="D80" i="1" s="1"/>
  <c r="E79" i="1"/>
  <c r="D79" i="1" s="1"/>
  <c r="Q78" i="1"/>
  <c r="P78" i="1"/>
  <c r="O78" i="1"/>
  <c r="N78" i="1"/>
  <c r="M78" i="1"/>
  <c r="L78" i="1"/>
  <c r="K78" i="1"/>
  <c r="J78" i="1"/>
  <c r="I78" i="1"/>
  <c r="H78" i="1"/>
  <c r="G78" i="1"/>
  <c r="F78" i="1"/>
  <c r="F76" i="1"/>
  <c r="E76" i="1" s="1"/>
  <c r="D76" i="1" s="1"/>
  <c r="F75" i="1"/>
  <c r="E75" i="1" s="1"/>
  <c r="Q74" i="1"/>
  <c r="P74" i="1"/>
  <c r="O74" i="1"/>
  <c r="N74" i="1"/>
  <c r="M74" i="1"/>
  <c r="L74" i="1"/>
  <c r="K74" i="1"/>
  <c r="J74" i="1"/>
  <c r="I74" i="1"/>
  <c r="H74" i="1"/>
  <c r="G72" i="1"/>
  <c r="D72" i="1"/>
  <c r="D71" i="1" s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E69" i="1"/>
  <c r="D69" i="1" s="1"/>
  <c r="E68" i="1"/>
  <c r="D68" i="1" s="1"/>
  <c r="E67" i="1"/>
  <c r="D67" i="1" s="1"/>
  <c r="E66" i="1"/>
  <c r="D66" i="1" s="1"/>
  <c r="E65" i="1"/>
  <c r="D65" i="1" s="1"/>
  <c r="E64" i="1"/>
  <c r="D64" i="1" s="1"/>
  <c r="E63" i="1"/>
  <c r="D63" i="1" s="1"/>
  <c r="E62" i="1"/>
  <c r="D62" i="1" s="1"/>
  <c r="G61" i="1"/>
  <c r="E61" i="1"/>
  <c r="D61" i="1" s="1"/>
  <c r="G60" i="1"/>
  <c r="E60" i="1"/>
  <c r="D60" i="1" s="1"/>
  <c r="G59" i="1"/>
  <c r="E59" i="1"/>
  <c r="D59" i="1" s="1"/>
  <c r="G58" i="1"/>
  <c r="E58" i="1"/>
  <c r="D58" i="1" s="1"/>
  <c r="E57" i="1"/>
  <c r="D57" i="1" s="1"/>
  <c r="E56" i="1"/>
  <c r="D56" i="1" s="1"/>
  <c r="G55" i="1"/>
  <c r="E55" i="1"/>
  <c r="D55" i="1" s="1"/>
  <c r="G54" i="1"/>
  <c r="E54" i="1"/>
  <c r="D54" i="1" s="1"/>
  <c r="G53" i="1"/>
  <c r="E53" i="1"/>
  <c r="D53" i="1" s="1"/>
  <c r="G52" i="1"/>
  <c r="E52" i="1"/>
  <c r="D52" i="1" s="1"/>
  <c r="G51" i="1"/>
  <c r="E51" i="1"/>
  <c r="D51" i="1" s="1"/>
  <c r="G50" i="1"/>
  <c r="E50" i="1"/>
  <c r="D50" i="1" s="1"/>
  <c r="G49" i="1"/>
  <c r="E49" i="1"/>
  <c r="D49" i="1" s="1"/>
  <c r="G48" i="1"/>
  <c r="E48" i="1"/>
  <c r="D48" i="1" s="1"/>
  <c r="F47" i="1"/>
  <c r="E47" i="1" s="1"/>
  <c r="D47" i="1" s="1"/>
  <c r="Q46" i="1"/>
  <c r="P46" i="1"/>
  <c r="O46" i="1"/>
  <c r="N46" i="1"/>
  <c r="M46" i="1"/>
  <c r="L46" i="1"/>
  <c r="K46" i="1"/>
  <c r="J46" i="1"/>
  <c r="I46" i="1"/>
  <c r="H46" i="1"/>
  <c r="G44" i="1"/>
  <c r="E44" i="1"/>
  <c r="D44" i="1" s="1"/>
  <c r="G43" i="1"/>
  <c r="E43" i="1"/>
  <c r="D43" i="1" s="1"/>
  <c r="G42" i="1"/>
  <c r="E42" i="1"/>
  <c r="D42" i="1" s="1"/>
  <c r="Q41" i="1"/>
  <c r="P41" i="1"/>
  <c r="O41" i="1"/>
  <c r="N41" i="1"/>
  <c r="M41" i="1"/>
  <c r="L41" i="1"/>
  <c r="K41" i="1"/>
  <c r="J41" i="1"/>
  <c r="I41" i="1"/>
  <c r="H41" i="1"/>
  <c r="F41" i="1"/>
  <c r="G40" i="1"/>
  <c r="D40" i="1"/>
  <c r="G39" i="1"/>
  <c r="D39" i="1"/>
  <c r="G38" i="1"/>
  <c r="D38" i="1"/>
  <c r="G37" i="1"/>
  <c r="D37" i="1"/>
  <c r="G36" i="1"/>
  <c r="D36" i="1"/>
  <c r="Q35" i="1"/>
  <c r="P35" i="1"/>
  <c r="O35" i="1"/>
  <c r="N35" i="1"/>
  <c r="M35" i="1"/>
  <c r="L35" i="1"/>
  <c r="K35" i="1"/>
  <c r="J35" i="1"/>
  <c r="I35" i="1"/>
  <c r="H35" i="1"/>
  <c r="F35" i="1"/>
  <c r="E35" i="1"/>
  <c r="F91" i="1" l="1"/>
  <c r="E78" i="1"/>
  <c r="I70" i="1"/>
  <c r="L70" i="1"/>
  <c r="L45" i="1" s="1"/>
  <c r="D18" i="1"/>
  <c r="G35" i="1"/>
  <c r="F46" i="1"/>
  <c r="F17" i="1"/>
  <c r="K17" i="1"/>
  <c r="O17" i="1"/>
  <c r="O70" i="1"/>
  <c r="H70" i="1"/>
  <c r="H45" i="1" s="1"/>
  <c r="P70" i="1"/>
  <c r="P45" i="1" s="1"/>
  <c r="N70" i="1"/>
  <c r="N45" i="1" s="1"/>
  <c r="N94" i="1" s="1"/>
  <c r="N97" i="1" s="1"/>
  <c r="J17" i="1"/>
  <c r="M70" i="1"/>
  <c r="M45" i="1" s="1"/>
  <c r="Q70" i="1"/>
  <c r="Q45" i="1" s="1"/>
  <c r="J70" i="1"/>
  <c r="J45" i="1" s="1"/>
  <c r="I45" i="1"/>
  <c r="G46" i="1"/>
  <c r="K70" i="1"/>
  <c r="K45" i="1" s="1"/>
  <c r="D26" i="1"/>
  <c r="D24" i="1" s="1"/>
  <c r="D17" i="1" s="1"/>
  <c r="G24" i="1"/>
  <c r="G41" i="1"/>
  <c r="E17" i="1"/>
  <c r="D35" i="1"/>
  <c r="E41" i="1"/>
  <c r="D41" i="1"/>
  <c r="I17" i="1"/>
  <c r="M17" i="1"/>
  <c r="M94" i="1" s="1"/>
  <c r="Q17" i="1"/>
  <c r="G18" i="1"/>
  <c r="O45" i="1"/>
  <c r="H17" i="1"/>
  <c r="H94" i="1" s="1"/>
  <c r="L17" i="1"/>
  <c r="P17" i="1"/>
  <c r="D46" i="1"/>
  <c r="D78" i="1"/>
  <c r="G103" i="1"/>
  <c r="E74" i="1"/>
  <c r="D75" i="1"/>
  <c r="D74" i="1" s="1"/>
  <c r="D83" i="1"/>
  <c r="E46" i="1"/>
  <c r="F74" i="1"/>
  <c r="G75" i="1"/>
  <c r="G76" i="1"/>
  <c r="G83" i="1"/>
  <c r="Q94" i="1" l="1"/>
  <c r="Q97" i="1" s="1"/>
  <c r="O97" i="1"/>
  <c r="L94" i="1"/>
  <c r="L97" i="1" s="1"/>
  <c r="M97" i="1"/>
  <c r="K94" i="1"/>
  <c r="K97" i="1" s="1"/>
  <c r="P94" i="1"/>
  <c r="P97" i="1" s="1"/>
  <c r="J94" i="1"/>
  <c r="J97" i="1" s="1"/>
  <c r="G17" i="1"/>
  <c r="I94" i="1"/>
  <c r="D70" i="1"/>
  <c r="D45" i="1" s="1"/>
  <c r="D94" i="1" s="1"/>
  <c r="E70" i="1"/>
  <c r="E45" i="1" s="1"/>
  <c r="E94" i="1" s="1"/>
  <c r="G74" i="1"/>
  <c r="G70" i="1" s="1"/>
  <c r="G45" i="1" s="1"/>
  <c r="F70" i="1"/>
  <c r="F45" i="1" s="1"/>
  <c r="F94" i="1" s="1"/>
  <c r="G94" i="1" l="1"/>
</calcChain>
</file>

<file path=xl/sharedStrings.xml><?xml version="1.0" encoding="utf-8"?>
<sst xmlns="http://schemas.openxmlformats.org/spreadsheetml/2006/main" count="281" uniqueCount="223">
  <si>
    <t>Ф1.</t>
  </si>
  <si>
    <t>м.п.</t>
  </si>
  <si>
    <t>УТВЕРЖДАЮ</t>
  </si>
  <si>
    <t>Директор (заместитель директора)</t>
  </si>
  <si>
    <t>___________________________(______________________)</t>
  </si>
  <si>
    <t>Наименование профессиональной образовательной организации</t>
  </si>
  <si>
    <t>ОГБПОУ  "ТОМСКИЙ АГРАРНЫЙ КОЛЛЕДЖ"</t>
  </si>
  <si>
    <t>Код программы</t>
  </si>
  <si>
    <t>ПССЗ</t>
  </si>
  <si>
    <t>Код и наименование специальности</t>
  </si>
  <si>
    <t>38.02.01 Экономика и бухгалтерский учет (по отраслям)</t>
  </si>
  <si>
    <t>Квалификация</t>
  </si>
  <si>
    <t>52. Бухгалтер, специалист по налогообложению</t>
  </si>
  <si>
    <t>Форма обучения</t>
  </si>
  <si>
    <t>очная</t>
  </si>
  <si>
    <t>ПЛАН УЧЕБНОГО ПРОЦЕССА</t>
  </si>
  <si>
    <t>Нормативный срок обучения</t>
  </si>
  <si>
    <t>3 года 10 месяцев</t>
  </si>
  <si>
    <t>База обучения</t>
  </si>
  <si>
    <t>на базе основного общего образования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</si>
  <si>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</si>
  <si>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</si>
  <si>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</si>
  <si>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</si>
  <si>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  (час в семестр)</t>
  </si>
  <si>
    <t xml:space="preserve">Максимальная </t>
  </si>
  <si>
    <t>Самостоятельная  работа</t>
  </si>
  <si>
    <t>Обязательная аудиторная</t>
  </si>
  <si>
    <t>1 курс</t>
  </si>
  <si>
    <t>2 курс</t>
  </si>
  <si>
    <t>3 курс</t>
  </si>
  <si>
    <t>4 курс</t>
  </si>
  <si>
    <t xml:space="preserve">1 сем  </t>
  </si>
  <si>
    <t xml:space="preserve">2 сем  </t>
  </si>
  <si>
    <t xml:space="preserve">3 сем  </t>
  </si>
  <si>
    <t xml:space="preserve">4 сем  </t>
  </si>
  <si>
    <t xml:space="preserve">5 сем  </t>
  </si>
  <si>
    <t xml:space="preserve">6 сем  </t>
  </si>
  <si>
    <t xml:space="preserve">7 сем  </t>
  </si>
  <si>
    <t xml:space="preserve">8 сем  </t>
  </si>
  <si>
    <t>Всего занятий</t>
  </si>
  <si>
    <t>в том числе</t>
  </si>
  <si>
    <t>Лекций</t>
  </si>
  <si>
    <t>Лаборат. и практ.                  занятий, вкл. семинары</t>
  </si>
  <si>
    <t xml:space="preserve">Курсовых работ                          (проектов)  </t>
  </si>
  <si>
    <t>О.ОО</t>
  </si>
  <si>
    <t>Э</t>
  </si>
  <si>
    <t>Иностранный язык</t>
  </si>
  <si>
    <t>История</t>
  </si>
  <si>
    <t>Обществознание</t>
  </si>
  <si>
    <t>ДЗ</t>
  </si>
  <si>
    <t>География</t>
  </si>
  <si>
    <t>Естествознание</t>
  </si>
  <si>
    <t>Основы безопасности жизнедеятельности</t>
  </si>
  <si>
    <t>Математика</t>
  </si>
  <si>
    <t>Экономика</t>
  </si>
  <si>
    <t>Право</t>
  </si>
  <si>
    <t>ОГСЭ.00</t>
  </si>
  <si>
    <t>Общегуманитарный и социально-экономический цикл</t>
  </si>
  <si>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</t>
    </r>
    <r>
      <rPr>
        <b/>
        <sz val="12"/>
        <color indexed="8"/>
        <rFont val="Times New Roman"/>
        <family val="1"/>
        <charset val="204"/>
      </rPr>
      <t xml:space="preserve"> /4 /0</t>
    </r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</si>
  <si>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</si>
  <si>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</si>
  <si>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</si>
  <si>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</si>
  <si>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</si>
  <si>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</si>
  <si>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 xml:space="preserve"> -, З,З,З,З, ДЗ</t>
  </si>
  <si>
    <t>ОГСЭ.05</t>
  </si>
  <si>
    <t>Физическая культура</t>
  </si>
  <si>
    <t>З,З,З,З,З,З</t>
  </si>
  <si>
    <t>ЕН.00</t>
  </si>
  <si>
    <t>Математический и общий естественнонаучный цикл</t>
  </si>
  <si>
    <t>0/1/2</t>
  </si>
  <si>
    <t>ЕН.01</t>
  </si>
  <si>
    <t>ЕН.02</t>
  </si>
  <si>
    <t>Информационные технологии в профессиональной деятельности</t>
  </si>
  <si>
    <t>ЕН.03</t>
  </si>
  <si>
    <t xml:space="preserve">Информатика  </t>
  </si>
  <si>
    <t>П.00</t>
  </si>
  <si>
    <t>Профессиональный цикл</t>
  </si>
  <si>
    <t xml:space="preserve"> 0 / 22 / 22</t>
  </si>
  <si>
    <t>ОП.00</t>
  </si>
  <si>
    <t>Общепрофессиональные дисциплины</t>
  </si>
  <si>
    <t xml:space="preserve"> 0 / 13 /10</t>
  </si>
  <si>
    <t>ОП.01</t>
  </si>
  <si>
    <t>Экономика организации</t>
  </si>
  <si>
    <t>ОП.02</t>
  </si>
  <si>
    <t>Статистика</t>
  </si>
  <si>
    <t>ОП.03</t>
  </si>
  <si>
    <t>Менеджмент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</si>
  <si>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</si>
  <si>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</si>
  <si>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</si>
  <si>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</si>
  <si>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</si>
  <si>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Финансы, денежное обращение и кредит</t>
  </si>
  <si>
    <t>ОП.07</t>
  </si>
  <si>
    <t>Налоги и налогообложение</t>
  </si>
  <si>
    <t>ОП.08</t>
  </si>
  <si>
    <t>Основы бухгалтерского учета</t>
  </si>
  <si>
    <t>ОП.09</t>
  </si>
  <si>
    <t>Аудит</t>
  </si>
  <si>
    <t>ОП.10</t>
  </si>
  <si>
    <t>Основы экономической теории</t>
  </si>
  <si>
    <t>ОП.11</t>
  </si>
  <si>
    <t>Анализ финансово-хозяйственной деятельности</t>
  </si>
  <si>
    <t>ОП.12</t>
  </si>
  <si>
    <t>Безопасность жизнедеятельности</t>
  </si>
  <si>
    <t>ОП.13</t>
  </si>
  <si>
    <t>Бизнес-планирование</t>
  </si>
  <si>
    <t>ОП.14</t>
  </si>
  <si>
    <t>Организация и технология отраслей АПК</t>
  </si>
  <si>
    <t>ОП.15</t>
  </si>
  <si>
    <t>Техническое нормирование</t>
  </si>
  <si>
    <t>ОП.16</t>
  </si>
  <si>
    <t>Банковское дело и банковские операции</t>
  </si>
  <si>
    <t>ОП.17</t>
  </si>
  <si>
    <t>Налоговый учет</t>
  </si>
  <si>
    <t>ОП.18</t>
  </si>
  <si>
    <t>Бухгалтерское дело</t>
  </si>
  <si>
    <t>ОП.19</t>
  </si>
  <si>
    <t>Бухгалтерский учет в торговле</t>
  </si>
  <si>
    <t>ОП.20</t>
  </si>
  <si>
    <t>Налоговое право</t>
  </si>
  <si>
    <t>ОП.21</t>
  </si>
  <si>
    <t>Трудовое право</t>
  </si>
  <si>
    <t>ОП.22</t>
  </si>
  <si>
    <t>Введение в специальность</t>
  </si>
  <si>
    <t>ОП.23</t>
  </si>
  <si>
    <t>Основы проектной и исследовательской деятельности</t>
  </si>
  <si>
    <t>ПМ.00</t>
  </si>
  <si>
    <t>Профессиональные модули</t>
  </si>
  <si>
    <t>0/9/12</t>
  </si>
  <si>
    <t>ПМ.01</t>
  </si>
  <si>
    <t>Документирование хозяйственных операций и ведение бухгалтерского учета имущества организации</t>
  </si>
  <si>
    <t>Эк</t>
  </si>
  <si>
    <t>МДК.01.01</t>
  </si>
  <si>
    <t>Практические основы бухгалтерского учета имущества организации</t>
  </si>
  <si>
    <t>ДЗ, ДЗ</t>
  </si>
  <si>
    <t>УП.01</t>
  </si>
  <si>
    <t>ПМ.02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</si>
  <si>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</si>
  <si>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МДК.02.01</t>
  </si>
  <si>
    <t>Практические основы бухгалтерского учета источников формирования имущества организации</t>
  </si>
  <si>
    <t>МДК.02.02</t>
  </si>
  <si>
    <t>Бухгалтерская технология проведения и оформления инвентаризации</t>
  </si>
  <si>
    <t>ПП.02</t>
  </si>
  <si>
    <t>ПМ.03</t>
  </si>
  <si>
    <t>Проведение расчетов с бюджетом и внебюджетными фондами</t>
  </si>
  <si>
    <t>МДК.03.01</t>
  </si>
  <si>
    <t>Организация расчетов с бюджетом и внебюджетными фондами</t>
  </si>
  <si>
    <t>МДК.03.02</t>
  </si>
  <si>
    <t>Технология составления налоговой отчетности</t>
  </si>
  <si>
    <t>УП.03</t>
  </si>
  <si>
    <t>ПМ.04</t>
  </si>
  <si>
    <t>Составление и использование бухгалтерской отчетности</t>
  </si>
  <si>
    <t>МДК.04.01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</si>
  <si>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</si>
  <si>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</si>
  <si>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</si>
  <si>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МДК.04.03</t>
  </si>
  <si>
    <t>Технология работы с профессиональной компьютерной программой 1С: Бухгалтерия</t>
  </si>
  <si>
    <t>ПП.04</t>
  </si>
  <si>
    <t>ПМ.05</t>
  </si>
  <si>
    <t>Осуществление налогового учета и налогового планирования в организации</t>
  </si>
  <si>
    <t>МДК. 05.01</t>
  </si>
  <si>
    <t>Организация и планирование налоговой деятельности</t>
  </si>
  <si>
    <t>ДЗ, Э</t>
  </si>
  <si>
    <t>ПП.05</t>
  </si>
  <si>
    <t>ПМ.06</t>
  </si>
  <si>
    <t>Выполнение работ по  профессии 23369 кассир</t>
  </si>
  <si>
    <t>МДК.06.01</t>
  </si>
  <si>
    <t>Порядок введения кассовых операций</t>
  </si>
  <si>
    <t>УП.06</t>
  </si>
  <si>
    <t>ВСЕГО по циклам</t>
  </si>
  <si>
    <t>3 / 36/ 28</t>
  </si>
  <si>
    <t xml:space="preserve">Всего </t>
  </si>
  <si>
    <t>дисциплин и МДК</t>
  </si>
  <si>
    <t xml:space="preserve">Консультации на учебную группу по  4 часа на одного студента в год </t>
  </si>
  <si>
    <t>самостоятельная работа</t>
  </si>
  <si>
    <t>учебной практики</t>
  </si>
  <si>
    <t>Выполнение дипломного проекта (работы) с_25.05_ по_16.06._(всего 4 нед)</t>
  </si>
  <si>
    <t>производ.практики/ преддипл.практика</t>
  </si>
  <si>
    <t>Защита дипломного проекта (работы) с__18.06_по__30.06_(всего_2_нед)</t>
  </si>
  <si>
    <t>преддипломная практика</t>
  </si>
  <si>
    <t>экзаменов</t>
  </si>
  <si>
    <t>дифф.зачетов</t>
  </si>
  <si>
    <t>зачетов</t>
  </si>
  <si>
    <t>Общеобразовательные учебные дисциплины</t>
  </si>
  <si>
    <t xml:space="preserve"> 0/ 10 / 6</t>
  </si>
  <si>
    <t>Общие</t>
  </si>
  <si>
    <t xml:space="preserve"> 0 / 3 / 2</t>
  </si>
  <si>
    <t>ОУД.01</t>
  </si>
  <si>
    <t>Русский язык и литература</t>
  </si>
  <si>
    <t>Э, Э</t>
  </si>
  <si>
    <t>ОУД.02</t>
  </si>
  <si>
    <t xml:space="preserve">  -, ДЗ</t>
  </si>
  <si>
    <t>ОУД.03</t>
  </si>
  <si>
    <t>ОУД.04</t>
  </si>
  <si>
    <t>ОУД.05</t>
  </si>
  <si>
    <t>По выбору из обязательных предметных облостей</t>
  </si>
  <si>
    <t xml:space="preserve"> 0 / 5 / 4</t>
  </si>
  <si>
    <t>ОУД.06</t>
  </si>
  <si>
    <t xml:space="preserve">ДЗ </t>
  </si>
  <si>
    <t>ОУД.07</t>
  </si>
  <si>
    <t>ОУД.08</t>
  </si>
  <si>
    <t>ОУД.09</t>
  </si>
  <si>
    <t>Математика: алгебра, начала математического анализа, геометрия</t>
  </si>
  <si>
    <t>Э,Э</t>
  </si>
  <si>
    <t>ОУД.10</t>
  </si>
  <si>
    <t>Информатика</t>
  </si>
  <si>
    <t xml:space="preserve"> -, Э</t>
  </si>
  <si>
    <t>ОУД.11</t>
  </si>
  <si>
    <t xml:space="preserve">     Э, -</t>
  </si>
  <si>
    <t>ОУД.12</t>
  </si>
  <si>
    <t>Дополнительные</t>
  </si>
  <si>
    <t xml:space="preserve"> 0 / 2 / 0</t>
  </si>
  <si>
    <t>ОУД.13</t>
  </si>
  <si>
    <t>Эффективное поведение на рынке труда</t>
  </si>
  <si>
    <t>ОУД.14</t>
  </si>
  <si>
    <t>Индивидуальный проект</t>
  </si>
  <si>
    <t xml:space="preserve">МДК 04.04. 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</si>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</sst>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name val="Arial Narrow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207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0" xfId="0" applyFont="1" applyFill="1"/>
    <xf numFmtId="0" fontId="6" fillId="0" borderId="1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9" fontId="6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2" borderId="1" xfId="0" applyFont="1" applyFill="1" applyBorder="1"/>
    <xf numFmtId="0" fontId="5" fillId="0" borderId="10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1" xfId="0" applyFont="1" applyFill="1" applyBorder="1" applyAlignment="1"/>
    <xf numFmtId="0" fontId="6" fillId="0" borderId="13" xfId="0" applyFont="1" applyFill="1" applyBorder="1" applyAlignment="1"/>
    <xf numFmtId="0" fontId="6" fillId="0" borderId="14" xfId="0" applyFont="1" applyFill="1" applyBorder="1" applyAlignment="1"/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15" xfId="0" applyFont="1" applyFill="1" applyBorder="1" applyAlignment="1"/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/>
    <xf numFmtId="0" fontId="6" fillId="0" borderId="16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16" xfId="1" applyFont="1" applyFill="1" applyBorder="1"/>
    <xf numFmtId="0" fontId="5" fillId="0" borderId="0" xfId="1" applyFont="1" applyFill="1" applyBorder="1"/>
    <xf numFmtId="0" fontId="6" fillId="0" borderId="9" xfId="0" applyFont="1" applyFill="1" applyBorder="1" applyAlignment="1"/>
    <xf numFmtId="0" fontId="6" fillId="0" borderId="2" xfId="0" applyFont="1" applyFill="1" applyBorder="1" applyAlignment="1"/>
    <xf numFmtId="0" fontId="6" fillId="0" borderId="2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6" fillId="5" borderId="1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1" fillId="5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6" borderId="1" xfId="0" applyFont="1" applyFill="1" applyBorder="1"/>
    <xf numFmtId="0" fontId="4" fillId="6" borderId="0" xfId="0" applyFont="1" applyFill="1"/>
    <xf numFmtId="0" fontId="3" fillId="6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6" fillId="6" borderId="12" xfId="0" applyNumberFormat="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" xfId="0" applyNumberFormat="1" applyFont="1" applyFill="1" applyBorder="1" applyAlignment="1">
      <alignment horizontal="center"/>
    </xf>
    <xf numFmtId="0" fontId="5" fillId="6" borderId="12" xfId="0" applyNumberFormat="1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4" fillId="7" borderId="0" xfId="0" applyFont="1" applyFill="1"/>
    <xf numFmtId="0" fontId="4" fillId="7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0" fontId="6" fillId="7" borderId="12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0" fontId="5" fillId="7" borderId="12" xfId="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5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5" fillId="7" borderId="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4" fillId="8" borderId="0" xfId="0" applyFont="1" applyFill="1"/>
    <xf numFmtId="0" fontId="4" fillId="8" borderId="2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 wrapText="1"/>
    </xf>
    <xf numFmtId="0" fontId="5" fillId="8" borderId="1" xfId="0" applyNumberFormat="1" applyFont="1" applyFill="1" applyBorder="1" applyAlignment="1">
      <alignment horizontal="center"/>
    </xf>
    <xf numFmtId="0" fontId="5" fillId="8" borderId="12" xfId="0" applyNumberFormat="1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5" fillId="8" borderId="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4" fillId="9" borderId="0" xfId="0" applyFont="1" applyFill="1"/>
    <xf numFmtId="0" fontId="4" fillId="9" borderId="0" xfId="0" applyFont="1" applyFill="1" applyAlignment="1">
      <alignment horizontal="right"/>
    </xf>
    <xf numFmtId="0" fontId="4" fillId="9" borderId="2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wrapText="1"/>
    </xf>
    <xf numFmtId="0" fontId="6" fillId="9" borderId="12" xfId="0" applyNumberFormat="1" applyFont="1" applyFill="1" applyBorder="1" applyAlignment="1">
      <alignment horizontal="center"/>
    </xf>
    <xf numFmtId="0" fontId="11" fillId="9" borderId="1" xfId="0" applyFont="1" applyFill="1" applyBorder="1"/>
    <xf numFmtId="0" fontId="11" fillId="9" borderId="12" xfId="0" applyFont="1" applyFill="1" applyBorder="1"/>
    <xf numFmtId="0" fontId="5" fillId="9" borderId="1" xfId="0" applyNumberFormat="1" applyFont="1" applyFill="1" applyBorder="1" applyAlignment="1">
      <alignment horizontal="center"/>
    </xf>
    <xf numFmtId="0" fontId="5" fillId="9" borderId="12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4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9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5" fillId="6" borderId="6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/>
    <xf numFmtId="0" fontId="5" fillId="0" borderId="5" xfId="0" applyFont="1" applyFill="1" applyBorder="1" applyAlignment="1"/>
  </cellXfs>
  <cellStyles count="6">
    <cellStyle name="Обычный" xfId="0" builtinId="0"/>
    <cellStyle name="Обычный 2" xfId="2"/>
    <cellStyle name="Обычный 3" xfId="3"/>
    <cellStyle name="Обычный_план механики" xfId="1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"/>
  <sheetViews>
    <sheetView tabSelected="1" topLeftCell="A4" zoomScaleNormal="100" workbookViewId="0">
      <selection activeCell="O94" sqref="O94"/>
    </sheetView>
  </sheetViews>
  <sheetFormatPr defaultColWidth="9.140625" defaultRowHeight="15.75" x14ac:dyDescent="0.25"/>
  <cols>
    <col min="1" max="1" width="12.42578125" style="3" customWidth="1"/>
    <col min="2" max="2" width="47.7109375" style="3" customWidth="1"/>
    <col min="3" max="3" width="11.85546875" style="3" customWidth="1"/>
    <col min="4" max="5" width="12.85546875" style="3" customWidth="1"/>
    <col min="6" max="6" width="9.5703125" style="3" customWidth="1"/>
    <col min="7" max="7" width="9.85546875" style="3" customWidth="1"/>
    <col min="8" max="8" width="8.140625" style="3" customWidth="1"/>
    <col min="9" max="9" width="8.28515625" style="3" customWidth="1"/>
    <col min="10" max="11" width="8.28515625" style="64" customWidth="1"/>
    <col min="12" max="12" width="10" style="78" customWidth="1"/>
    <col min="13" max="13" width="9.7109375" style="78" customWidth="1"/>
    <col min="14" max="14" width="8.28515625" style="95" customWidth="1"/>
    <col min="15" max="15" width="9.42578125" style="95" customWidth="1"/>
    <col min="16" max="17" width="9.140625" style="112"/>
    <col min="18" max="16384" width="9.140625" style="3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N1" s="95" t="s">
        <v>1</v>
      </c>
      <c r="Q1" s="113" t="s">
        <v>2</v>
      </c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Q2" s="113" t="s">
        <v>3</v>
      </c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Q3" s="113" t="s">
        <v>4</v>
      </c>
    </row>
    <row r="4" spans="1:17" ht="33" customHeight="1" x14ac:dyDescent="0.25">
      <c r="A4" s="197" t="s">
        <v>5</v>
      </c>
      <c r="B4" s="197"/>
      <c r="C4" s="198" t="s">
        <v>6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6.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7" ht="16.5" thickBot="1" x14ac:dyDescent="0.3">
      <c r="A6" s="2" t="s">
        <v>7</v>
      </c>
      <c r="B6" s="4" t="s">
        <v>8</v>
      </c>
      <c r="C6" s="199" t="s">
        <v>9</v>
      </c>
      <c r="D6" s="200"/>
      <c r="E6" s="200"/>
      <c r="F6" s="200"/>
      <c r="G6" s="201" t="s">
        <v>10</v>
      </c>
      <c r="H6" s="202"/>
      <c r="I6" s="202"/>
      <c r="J6" s="202"/>
      <c r="K6" s="202"/>
      <c r="L6" s="202"/>
      <c r="M6" s="202"/>
      <c r="N6" s="202"/>
      <c r="O6" s="202"/>
      <c r="P6" s="202"/>
      <c r="Q6" s="202"/>
    </row>
    <row r="7" spans="1:17" x14ac:dyDescent="0.25">
      <c r="A7" s="2"/>
      <c r="B7" s="2"/>
      <c r="C7" s="2"/>
      <c r="D7" s="2" t="s">
        <v>11</v>
      </c>
      <c r="E7" s="2"/>
      <c r="F7" s="203" t="s">
        <v>12</v>
      </c>
      <c r="G7" s="204"/>
      <c r="H7" s="204"/>
      <c r="I7" s="204"/>
      <c r="J7" s="204"/>
      <c r="K7" s="204"/>
      <c r="L7" s="78" t="s">
        <v>13</v>
      </c>
      <c r="N7" s="205" t="s">
        <v>14</v>
      </c>
      <c r="O7" s="206"/>
      <c r="P7" s="206"/>
      <c r="Q7" s="206"/>
    </row>
    <row r="8" spans="1:17" ht="38.25" customHeight="1" x14ac:dyDescent="0.25">
      <c r="A8" s="5" t="s">
        <v>15</v>
      </c>
      <c r="B8" s="2"/>
      <c r="C8" s="2"/>
      <c r="D8" s="2" t="s">
        <v>16</v>
      </c>
      <c r="E8" s="2"/>
      <c r="F8" s="2"/>
      <c r="G8" s="172" t="s">
        <v>17</v>
      </c>
      <c r="H8" s="173"/>
      <c r="I8" s="173"/>
      <c r="J8" s="173"/>
      <c r="K8" s="173"/>
      <c r="L8" s="78" t="s">
        <v>18</v>
      </c>
      <c r="N8" s="174" t="s">
        <v>19</v>
      </c>
      <c r="O8" s="174"/>
      <c r="P8" s="174"/>
      <c r="Q8" s="174"/>
    </row>
    <row r="9" spans="1:17" x14ac:dyDescent="0.25">
      <c r="A9" s="175"/>
      <c r="B9" s="175"/>
      <c r="C9" s="175"/>
      <c r="D9" s="175"/>
      <c r="E9" s="175"/>
      <c r="F9" s="175"/>
      <c r="G9" s="175"/>
      <c r="H9" s="175"/>
      <c r="I9" s="175"/>
      <c r="J9" s="65"/>
      <c r="K9" s="65"/>
      <c r="L9" s="79"/>
      <c r="M9" s="79"/>
      <c r="N9" s="96"/>
      <c r="O9" s="96"/>
      <c r="P9" s="114"/>
      <c r="Q9" s="114"/>
    </row>
    <row r="10" spans="1:17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7" x14ac:dyDescent="0.25">
      <c r="A11" s="176" t="s">
        <v>20</v>
      </c>
      <c r="B11" s="176" t="s">
        <v>21</v>
      </c>
      <c r="C11" s="179" t="s">
        <v>22</v>
      </c>
      <c r="D11" s="182" t="s">
        <v>23</v>
      </c>
      <c r="E11" s="183"/>
      <c r="F11" s="183"/>
      <c r="G11" s="183"/>
      <c r="H11" s="183"/>
      <c r="I11" s="184"/>
      <c r="J11" s="185" t="s">
        <v>24</v>
      </c>
      <c r="K11" s="186"/>
      <c r="L11" s="186"/>
      <c r="M11" s="186"/>
      <c r="N11" s="186"/>
      <c r="O11" s="186"/>
      <c r="P11" s="186"/>
      <c r="Q11" s="186"/>
    </row>
    <row r="12" spans="1:17" ht="15.75" customHeight="1" x14ac:dyDescent="0.25">
      <c r="A12" s="177"/>
      <c r="B12" s="177"/>
      <c r="C12" s="180"/>
      <c r="D12" s="187" t="s">
        <v>25</v>
      </c>
      <c r="E12" s="187" t="s">
        <v>26</v>
      </c>
      <c r="F12" s="182" t="s">
        <v>27</v>
      </c>
      <c r="G12" s="183"/>
      <c r="H12" s="183"/>
      <c r="I12" s="184"/>
      <c r="J12" s="158" t="s">
        <v>28</v>
      </c>
      <c r="K12" s="159"/>
      <c r="L12" s="160" t="s">
        <v>29</v>
      </c>
      <c r="M12" s="161"/>
      <c r="N12" s="162" t="s">
        <v>30</v>
      </c>
      <c r="O12" s="163"/>
      <c r="P12" s="164" t="s">
        <v>31</v>
      </c>
      <c r="Q12" s="165"/>
    </row>
    <row r="13" spans="1:17" x14ac:dyDescent="0.25">
      <c r="A13" s="177"/>
      <c r="B13" s="177"/>
      <c r="C13" s="180"/>
      <c r="D13" s="188"/>
      <c r="E13" s="188"/>
      <c r="F13" s="6"/>
      <c r="G13" s="7"/>
      <c r="H13" s="7"/>
      <c r="I13" s="8"/>
      <c r="J13" s="66" t="s">
        <v>32</v>
      </c>
      <c r="K13" s="66" t="s">
        <v>33</v>
      </c>
      <c r="L13" s="80" t="s">
        <v>34</v>
      </c>
      <c r="M13" s="80" t="s">
        <v>35</v>
      </c>
      <c r="N13" s="97" t="s">
        <v>36</v>
      </c>
      <c r="O13" s="97" t="s">
        <v>37</v>
      </c>
      <c r="P13" s="115" t="s">
        <v>38</v>
      </c>
      <c r="Q13" s="115" t="s">
        <v>39</v>
      </c>
    </row>
    <row r="14" spans="1:17" x14ac:dyDescent="0.25">
      <c r="A14" s="177"/>
      <c r="B14" s="177"/>
      <c r="C14" s="180"/>
      <c r="D14" s="188"/>
      <c r="E14" s="188"/>
      <c r="F14" s="190" t="s">
        <v>40</v>
      </c>
      <c r="G14" s="192" t="s">
        <v>41</v>
      </c>
      <c r="H14" s="193"/>
      <c r="I14" s="194"/>
      <c r="J14" s="195">
        <v>16</v>
      </c>
      <c r="K14" s="195">
        <v>23</v>
      </c>
      <c r="L14" s="166">
        <v>16</v>
      </c>
      <c r="M14" s="166">
        <v>18</v>
      </c>
      <c r="N14" s="168">
        <v>15</v>
      </c>
      <c r="O14" s="168">
        <v>20</v>
      </c>
      <c r="P14" s="170">
        <v>17</v>
      </c>
      <c r="Q14" s="170">
        <v>9</v>
      </c>
    </row>
    <row r="15" spans="1:17" ht="138.75" x14ac:dyDescent="0.25">
      <c r="A15" s="178"/>
      <c r="B15" s="178"/>
      <c r="C15" s="181"/>
      <c r="D15" s="189"/>
      <c r="E15" s="189"/>
      <c r="F15" s="191"/>
      <c r="G15" s="10" t="s">
        <v>42</v>
      </c>
      <c r="H15" s="10" t="s">
        <v>43</v>
      </c>
      <c r="I15" s="10" t="s">
        <v>44</v>
      </c>
      <c r="J15" s="196"/>
      <c r="K15" s="196"/>
      <c r="L15" s="167"/>
      <c r="M15" s="167"/>
      <c r="N15" s="169"/>
      <c r="O15" s="169"/>
      <c r="P15" s="171"/>
      <c r="Q15" s="171"/>
    </row>
    <row r="16" spans="1:17" x14ac:dyDescent="0.2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9">
        <v>6</v>
      </c>
      <c r="G16" s="11">
        <v>7</v>
      </c>
      <c r="H16" s="11">
        <v>8</v>
      </c>
      <c r="I16" s="11">
        <v>9</v>
      </c>
      <c r="J16" s="67">
        <v>10</v>
      </c>
      <c r="K16" s="67">
        <v>11</v>
      </c>
      <c r="L16" s="81">
        <v>12</v>
      </c>
      <c r="M16" s="81">
        <v>13</v>
      </c>
      <c r="N16" s="98">
        <v>14</v>
      </c>
      <c r="O16" s="98">
        <v>15</v>
      </c>
      <c r="P16" s="116">
        <v>16</v>
      </c>
      <c r="Q16" s="116">
        <v>17</v>
      </c>
    </row>
    <row r="17" spans="1:17" customFormat="1" ht="31.5" x14ac:dyDescent="0.25">
      <c r="A17" s="51" t="s">
        <v>45</v>
      </c>
      <c r="B17" s="52" t="s">
        <v>188</v>
      </c>
      <c r="C17" s="53" t="s">
        <v>189</v>
      </c>
      <c r="D17" s="54">
        <f>D18+D24+D32</f>
        <v>2106</v>
      </c>
      <c r="E17" s="54">
        <f t="shared" ref="E17:Q17" si="0">E18+E24+E32</f>
        <v>702</v>
      </c>
      <c r="F17" s="54">
        <f>F18+F24+F32</f>
        <v>1404</v>
      </c>
      <c r="G17" s="54">
        <f t="shared" si="0"/>
        <v>821</v>
      </c>
      <c r="H17" s="54">
        <f t="shared" si="0"/>
        <v>583</v>
      </c>
      <c r="I17" s="54">
        <f t="shared" si="0"/>
        <v>0</v>
      </c>
      <c r="J17" s="68">
        <f t="shared" si="0"/>
        <v>576</v>
      </c>
      <c r="K17" s="68">
        <f t="shared" si="0"/>
        <v>828</v>
      </c>
      <c r="L17" s="82">
        <f t="shared" si="0"/>
        <v>0</v>
      </c>
      <c r="M17" s="82">
        <f t="shared" si="0"/>
        <v>0</v>
      </c>
      <c r="N17" s="99">
        <f t="shared" si="0"/>
        <v>0</v>
      </c>
      <c r="O17" s="99">
        <f t="shared" si="0"/>
        <v>0</v>
      </c>
      <c r="P17" s="117">
        <f t="shared" si="0"/>
        <v>0</v>
      </c>
      <c r="Q17" s="117">
        <f t="shared" si="0"/>
        <v>0</v>
      </c>
    </row>
    <row r="18" spans="1:17" customFormat="1" x14ac:dyDescent="0.25">
      <c r="A18" s="51"/>
      <c r="B18" s="52" t="s">
        <v>190</v>
      </c>
      <c r="C18" s="53" t="s">
        <v>191</v>
      </c>
      <c r="D18" s="54">
        <f>SUM(D19:D23)</f>
        <v>908</v>
      </c>
      <c r="E18" s="54">
        <f t="shared" ref="E18:Q18" si="1">SUM(E19:E23)</f>
        <v>292</v>
      </c>
      <c r="F18" s="54">
        <f t="shared" si="1"/>
        <v>616</v>
      </c>
      <c r="G18" s="54">
        <f t="shared" si="1"/>
        <v>315</v>
      </c>
      <c r="H18" s="54">
        <f t="shared" si="1"/>
        <v>301</v>
      </c>
      <c r="I18" s="54">
        <f t="shared" si="1"/>
        <v>0</v>
      </c>
      <c r="J18" s="68">
        <f t="shared" si="1"/>
        <v>294</v>
      </c>
      <c r="K18" s="68">
        <f t="shared" si="1"/>
        <v>322</v>
      </c>
      <c r="L18" s="82">
        <f t="shared" si="1"/>
        <v>0</v>
      </c>
      <c r="M18" s="82">
        <f t="shared" si="1"/>
        <v>0</v>
      </c>
      <c r="N18" s="99">
        <f t="shared" si="1"/>
        <v>0</v>
      </c>
      <c r="O18" s="99">
        <f t="shared" si="1"/>
        <v>0</v>
      </c>
      <c r="P18" s="117">
        <f t="shared" si="1"/>
        <v>0</v>
      </c>
      <c r="Q18" s="117">
        <f t="shared" si="1"/>
        <v>0</v>
      </c>
    </row>
    <row r="19" spans="1:17" customFormat="1" x14ac:dyDescent="0.25">
      <c r="A19" s="47" t="s">
        <v>192</v>
      </c>
      <c r="B19" s="49" t="s">
        <v>193</v>
      </c>
      <c r="C19" s="11" t="s">
        <v>194</v>
      </c>
      <c r="D19" s="55">
        <f>E19+F19</f>
        <v>289</v>
      </c>
      <c r="E19" s="55">
        <v>94</v>
      </c>
      <c r="F19" s="55">
        <v>195</v>
      </c>
      <c r="G19" s="47">
        <f>F19-H19</f>
        <v>153</v>
      </c>
      <c r="H19" s="47">
        <v>42</v>
      </c>
      <c r="I19" s="47"/>
      <c r="J19" s="59">
        <v>80</v>
      </c>
      <c r="K19" s="59">
        <v>115</v>
      </c>
      <c r="L19" s="83"/>
      <c r="M19" s="83"/>
      <c r="N19" s="100"/>
      <c r="O19" s="98"/>
      <c r="P19" s="118"/>
      <c r="Q19" s="118"/>
    </row>
    <row r="20" spans="1:17" customFormat="1" x14ac:dyDescent="0.25">
      <c r="A20" s="47" t="s">
        <v>195</v>
      </c>
      <c r="B20" s="49" t="s">
        <v>47</v>
      </c>
      <c r="C20" s="11" t="s">
        <v>196</v>
      </c>
      <c r="D20" s="55">
        <f t="shared" ref="D20:D27" si="2">E20+F20</f>
        <v>173</v>
      </c>
      <c r="E20" s="55">
        <v>56</v>
      </c>
      <c r="F20" s="55">
        <v>117</v>
      </c>
      <c r="G20" s="47">
        <f t="shared" ref="G20:G33" si="3">F20-H20</f>
        <v>0</v>
      </c>
      <c r="H20" s="47">
        <v>117</v>
      </c>
      <c r="I20" s="47"/>
      <c r="J20" s="59">
        <v>48</v>
      </c>
      <c r="K20" s="59">
        <v>69</v>
      </c>
      <c r="L20" s="83"/>
      <c r="M20" s="83"/>
      <c r="N20" s="100"/>
      <c r="O20" s="98"/>
      <c r="P20" s="118"/>
      <c r="Q20" s="118"/>
    </row>
    <row r="21" spans="1:17" customFormat="1" x14ac:dyDescent="0.25">
      <c r="A21" s="47" t="s">
        <v>197</v>
      </c>
      <c r="B21" s="49" t="s">
        <v>48</v>
      </c>
      <c r="C21" s="11" t="s">
        <v>196</v>
      </c>
      <c r="D21" s="55">
        <f t="shared" si="2"/>
        <v>171</v>
      </c>
      <c r="E21" s="55">
        <v>54</v>
      </c>
      <c r="F21" s="55">
        <v>117</v>
      </c>
      <c r="G21" s="47">
        <f t="shared" si="3"/>
        <v>100</v>
      </c>
      <c r="H21" s="47">
        <v>17</v>
      </c>
      <c r="I21" s="47"/>
      <c r="J21" s="59">
        <v>48</v>
      </c>
      <c r="K21" s="59">
        <v>69</v>
      </c>
      <c r="L21" s="83"/>
      <c r="M21" s="83"/>
      <c r="N21" s="100"/>
      <c r="O21" s="98"/>
      <c r="P21" s="118"/>
      <c r="Q21" s="118"/>
    </row>
    <row r="22" spans="1:17" customFormat="1" x14ac:dyDescent="0.25">
      <c r="A22" s="47" t="s">
        <v>198</v>
      </c>
      <c r="B22" s="49" t="s">
        <v>68</v>
      </c>
      <c r="C22" s="11" t="s">
        <v>196</v>
      </c>
      <c r="D22" s="55">
        <f t="shared" si="2"/>
        <v>171</v>
      </c>
      <c r="E22" s="55">
        <v>54</v>
      </c>
      <c r="F22" s="55">
        <v>117</v>
      </c>
      <c r="G22" s="47">
        <f t="shared" si="3"/>
        <v>4</v>
      </c>
      <c r="H22" s="47">
        <v>113</v>
      </c>
      <c r="I22" s="47"/>
      <c r="J22" s="59">
        <v>48</v>
      </c>
      <c r="K22" s="59">
        <v>69</v>
      </c>
      <c r="L22" s="83"/>
      <c r="M22" s="83"/>
      <c r="N22" s="100"/>
      <c r="O22" s="98"/>
      <c r="P22" s="118"/>
      <c r="Q22" s="118"/>
    </row>
    <row r="23" spans="1:17" customFormat="1" x14ac:dyDescent="0.25">
      <c r="A23" s="47" t="s">
        <v>199</v>
      </c>
      <c r="B23" s="50" t="s">
        <v>53</v>
      </c>
      <c r="C23" s="11" t="s">
        <v>196</v>
      </c>
      <c r="D23" s="55">
        <f t="shared" si="2"/>
        <v>104</v>
      </c>
      <c r="E23" s="55">
        <v>34</v>
      </c>
      <c r="F23" s="55">
        <v>70</v>
      </c>
      <c r="G23" s="47">
        <f t="shared" si="3"/>
        <v>58</v>
      </c>
      <c r="H23" s="47">
        <v>12</v>
      </c>
      <c r="I23" s="47"/>
      <c r="J23" s="59">
        <v>70</v>
      </c>
      <c r="K23" s="59"/>
      <c r="L23" s="83"/>
      <c r="M23" s="83"/>
      <c r="N23" s="100"/>
      <c r="O23" s="98"/>
      <c r="P23" s="118"/>
      <c r="Q23" s="118"/>
    </row>
    <row r="24" spans="1:17" customFormat="1" ht="31.5" x14ac:dyDescent="0.25">
      <c r="A24" s="51"/>
      <c r="B24" s="52" t="s">
        <v>200</v>
      </c>
      <c r="C24" s="53" t="s">
        <v>201</v>
      </c>
      <c r="D24" s="54">
        <f>SUM(D25:D31)</f>
        <v>1108</v>
      </c>
      <c r="E24" s="54">
        <f t="shared" ref="E24:Q24" si="4">SUM(E25:E31)</f>
        <v>359</v>
      </c>
      <c r="F24" s="54">
        <f t="shared" si="4"/>
        <v>749</v>
      </c>
      <c r="G24" s="54">
        <f t="shared" si="4"/>
        <v>477</v>
      </c>
      <c r="H24" s="54">
        <f t="shared" si="4"/>
        <v>272</v>
      </c>
      <c r="I24" s="54">
        <f t="shared" si="4"/>
        <v>0</v>
      </c>
      <c r="J24" s="68">
        <f t="shared" si="4"/>
        <v>282</v>
      </c>
      <c r="K24" s="68">
        <f t="shared" si="4"/>
        <v>467</v>
      </c>
      <c r="L24" s="82">
        <f t="shared" si="4"/>
        <v>0</v>
      </c>
      <c r="M24" s="82">
        <f t="shared" si="4"/>
        <v>0</v>
      </c>
      <c r="N24" s="99">
        <f t="shared" si="4"/>
        <v>0</v>
      </c>
      <c r="O24" s="99">
        <f t="shared" si="4"/>
        <v>0</v>
      </c>
      <c r="P24" s="117">
        <f t="shared" si="4"/>
        <v>0</v>
      </c>
      <c r="Q24" s="117">
        <f t="shared" si="4"/>
        <v>0</v>
      </c>
    </row>
    <row r="25" spans="1:17" customFormat="1" x14ac:dyDescent="0.25">
      <c r="A25" s="47" t="s">
        <v>202</v>
      </c>
      <c r="B25" s="50" t="s">
        <v>49</v>
      </c>
      <c r="C25" s="11" t="s">
        <v>203</v>
      </c>
      <c r="D25" s="56">
        <f t="shared" si="2"/>
        <v>116</v>
      </c>
      <c r="E25" s="56">
        <v>38</v>
      </c>
      <c r="F25" s="56">
        <v>78</v>
      </c>
      <c r="G25" s="47">
        <f t="shared" si="3"/>
        <v>58</v>
      </c>
      <c r="H25" s="57">
        <v>20</v>
      </c>
      <c r="I25" s="57"/>
      <c r="J25" s="69"/>
      <c r="K25" s="69">
        <v>78</v>
      </c>
      <c r="L25" s="84"/>
      <c r="M25" s="84"/>
      <c r="N25" s="101"/>
      <c r="O25" s="102"/>
      <c r="P25" s="119"/>
      <c r="Q25" s="119"/>
    </row>
    <row r="26" spans="1:17" customFormat="1" x14ac:dyDescent="0.25">
      <c r="A26" s="47" t="s">
        <v>204</v>
      </c>
      <c r="B26" s="50" t="s">
        <v>52</v>
      </c>
      <c r="C26" s="11" t="s">
        <v>138</v>
      </c>
      <c r="D26" s="56">
        <f t="shared" si="2"/>
        <v>162</v>
      </c>
      <c r="E26" s="56">
        <f t="shared" ref="E26" si="5">F26/2</f>
        <v>54</v>
      </c>
      <c r="F26" s="56">
        <v>108</v>
      </c>
      <c r="G26" s="47">
        <f t="shared" si="3"/>
        <v>76</v>
      </c>
      <c r="H26" s="57">
        <v>32</v>
      </c>
      <c r="I26" s="57"/>
      <c r="J26" s="69">
        <v>48</v>
      </c>
      <c r="K26" s="69">
        <v>60</v>
      </c>
      <c r="L26" s="84"/>
      <c r="M26" s="84"/>
      <c r="N26" s="101"/>
      <c r="O26" s="102"/>
      <c r="P26" s="119"/>
      <c r="Q26" s="119"/>
    </row>
    <row r="27" spans="1:17" customFormat="1" x14ac:dyDescent="0.25">
      <c r="A27" s="47" t="s">
        <v>205</v>
      </c>
      <c r="B27" s="50" t="s">
        <v>51</v>
      </c>
      <c r="C27" s="11" t="s">
        <v>50</v>
      </c>
      <c r="D27" s="56">
        <f t="shared" si="2"/>
        <v>53</v>
      </c>
      <c r="E27" s="56">
        <v>17</v>
      </c>
      <c r="F27" s="56">
        <v>36</v>
      </c>
      <c r="G27" s="47">
        <f t="shared" si="3"/>
        <v>16</v>
      </c>
      <c r="H27" s="57">
        <v>20</v>
      </c>
      <c r="I27" s="57"/>
      <c r="J27" s="69"/>
      <c r="K27" s="69">
        <v>36</v>
      </c>
      <c r="L27" s="84"/>
      <c r="M27" s="84"/>
      <c r="N27" s="101"/>
      <c r="O27" s="102"/>
      <c r="P27" s="119"/>
      <c r="Q27" s="119"/>
    </row>
    <row r="28" spans="1:17" customFormat="1" ht="31.5" x14ac:dyDescent="0.25">
      <c r="A28" s="47" t="s">
        <v>206</v>
      </c>
      <c r="B28" s="50" t="s">
        <v>207</v>
      </c>
      <c r="C28" s="11" t="s">
        <v>208</v>
      </c>
      <c r="D28" s="55">
        <f>E28+F28</f>
        <v>350</v>
      </c>
      <c r="E28" s="55">
        <v>116</v>
      </c>
      <c r="F28" s="55">
        <v>234</v>
      </c>
      <c r="G28" s="47">
        <f t="shared" si="3"/>
        <v>144</v>
      </c>
      <c r="H28" s="47">
        <v>90</v>
      </c>
      <c r="I28" s="47"/>
      <c r="J28" s="59">
        <v>98</v>
      </c>
      <c r="K28" s="59">
        <v>136</v>
      </c>
      <c r="L28" s="83"/>
      <c r="M28" s="83"/>
      <c r="N28" s="100"/>
      <c r="O28" s="98"/>
      <c r="P28" s="118"/>
      <c r="Q28" s="118"/>
    </row>
    <row r="29" spans="1:17" customFormat="1" x14ac:dyDescent="0.25">
      <c r="A29" s="47" t="s">
        <v>209</v>
      </c>
      <c r="B29" s="49" t="s">
        <v>210</v>
      </c>
      <c r="C29" s="11" t="s">
        <v>211</v>
      </c>
      <c r="D29" s="55">
        <f t="shared" ref="D29:D31" si="6">E29+F29</f>
        <v>172</v>
      </c>
      <c r="E29" s="55">
        <v>54</v>
      </c>
      <c r="F29" s="55">
        <v>118</v>
      </c>
      <c r="G29" s="47">
        <f t="shared" si="3"/>
        <v>54</v>
      </c>
      <c r="H29" s="47">
        <v>64</v>
      </c>
      <c r="I29" s="47"/>
      <c r="J29" s="59">
        <v>56</v>
      </c>
      <c r="K29" s="59">
        <v>62</v>
      </c>
      <c r="L29" s="83"/>
      <c r="M29" s="83"/>
      <c r="N29" s="100"/>
      <c r="O29" s="98"/>
      <c r="P29" s="118"/>
      <c r="Q29" s="118"/>
    </row>
    <row r="30" spans="1:17" customFormat="1" x14ac:dyDescent="0.25">
      <c r="A30" s="47" t="s">
        <v>212</v>
      </c>
      <c r="B30" s="49" t="s">
        <v>55</v>
      </c>
      <c r="C30" s="11" t="s">
        <v>213</v>
      </c>
      <c r="D30" s="55">
        <f t="shared" si="6"/>
        <v>120</v>
      </c>
      <c r="E30" s="55">
        <v>40</v>
      </c>
      <c r="F30" s="55">
        <v>80</v>
      </c>
      <c r="G30" s="47">
        <f t="shared" si="3"/>
        <v>64</v>
      </c>
      <c r="H30" s="47">
        <v>16</v>
      </c>
      <c r="I30" s="47"/>
      <c r="J30" s="59">
        <v>80</v>
      </c>
      <c r="K30" s="59"/>
      <c r="L30" s="83"/>
      <c r="M30" s="83"/>
      <c r="N30" s="100"/>
      <c r="O30" s="98"/>
      <c r="P30" s="118"/>
      <c r="Q30" s="118"/>
    </row>
    <row r="31" spans="1:17" customFormat="1" x14ac:dyDescent="0.25">
      <c r="A31" s="47" t="s">
        <v>214</v>
      </c>
      <c r="B31" s="49" t="s">
        <v>56</v>
      </c>
      <c r="C31" s="11" t="s">
        <v>203</v>
      </c>
      <c r="D31" s="55">
        <f t="shared" si="6"/>
        <v>135</v>
      </c>
      <c r="E31" s="55">
        <v>40</v>
      </c>
      <c r="F31" s="55">
        <v>95</v>
      </c>
      <c r="G31" s="47">
        <f t="shared" si="3"/>
        <v>65</v>
      </c>
      <c r="H31" s="47">
        <v>30</v>
      </c>
      <c r="I31" s="47"/>
      <c r="J31" s="59"/>
      <c r="K31" s="59">
        <v>95</v>
      </c>
      <c r="L31" s="83"/>
      <c r="M31" s="83"/>
      <c r="N31" s="100"/>
      <c r="O31" s="98"/>
      <c r="P31" s="118"/>
      <c r="Q31" s="118"/>
    </row>
    <row r="32" spans="1:17" customFormat="1" ht="31.5" customHeight="1" x14ac:dyDescent="0.25">
      <c r="A32" s="58"/>
      <c r="B32" s="52" t="s">
        <v>215</v>
      </c>
      <c r="C32" s="53" t="s">
        <v>216</v>
      </c>
      <c r="D32" s="54">
        <f>D33+D34</f>
        <v>90</v>
      </c>
      <c r="E32" s="54">
        <f t="shared" ref="E32:Q32" si="7">E33+E34</f>
        <v>51</v>
      </c>
      <c r="F32" s="54">
        <f t="shared" si="7"/>
        <v>39</v>
      </c>
      <c r="G32" s="54">
        <f t="shared" si="7"/>
        <v>29</v>
      </c>
      <c r="H32" s="54">
        <f t="shared" si="7"/>
        <v>10</v>
      </c>
      <c r="I32" s="54">
        <f t="shared" si="7"/>
        <v>0</v>
      </c>
      <c r="J32" s="68">
        <f t="shared" si="7"/>
        <v>0</v>
      </c>
      <c r="K32" s="68">
        <f t="shared" si="7"/>
        <v>39</v>
      </c>
      <c r="L32" s="82">
        <f t="shared" si="7"/>
        <v>0</v>
      </c>
      <c r="M32" s="82">
        <f t="shared" si="7"/>
        <v>0</v>
      </c>
      <c r="N32" s="99">
        <f t="shared" si="7"/>
        <v>0</v>
      </c>
      <c r="O32" s="99">
        <f t="shared" si="7"/>
        <v>0</v>
      </c>
      <c r="P32" s="117">
        <f t="shared" si="7"/>
        <v>0</v>
      </c>
      <c r="Q32" s="117">
        <f t="shared" si="7"/>
        <v>0</v>
      </c>
    </row>
    <row r="33" spans="1:17" customFormat="1" x14ac:dyDescent="0.25">
      <c r="A33" s="47" t="s">
        <v>217</v>
      </c>
      <c r="B33" s="49" t="s">
        <v>218</v>
      </c>
      <c r="C33" s="11" t="s">
        <v>203</v>
      </c>
      <c r="D33" s="55">
        <f>E33+F33</f>
        <v>51</v>
      </c>
      <c r="E33" s="55">
        <v>12</v>
      </c>
      <c r="F33" s="55">
        <v>39</v>
      </c>
      <c r="G33" s="47">
        <f t="shared" si="3"/>
        <v>29</v>
      </c>
      <c r="H33" s="55">
        <v>10</v>
      </c>
      <c r="I33" s="55"/>
      <c r="J33" s="70"/>
      <c r="K33" s="70">
        <v>39</v>
      </c>
      <c r="L33" s="85"/>
      <c r="M33" s="85"/>
      <c r="N33" s="103"/>
      <c r="O33" s="103"/>
      <c r="P33" s="120"/>
      <c r="Q33" s="120"/>
    </row>
    <row r="34" spans="1:17" customFormat="1" x14ac:dyDescent="0.25">
      <c r="A34" s="47" t="s">
        <v>219</v>
      </c>
      <c r="B34" s="49" t="s">
        <v>220</v>
      </c>
      <c r="C34" s="11" t="s">
        <v>203</v>
      </c>
      <c r="D34" s="56">
        <v>39</v>
      </c>
      <c r="E34" s="56">
        <v>39</v>
      </c>
      <c r="F34" s="56"/>
      <c r="G34" s="56"/>
      <c r="H34" s="56"/>
      <c r="I34" s="56"/>
      <c r="J34" s="71"/>
      <c r="K34" s="71"/>
      <c r="L34" s="86"/>
      <c r="M34" s="86"/>
      <c r="N34" s="104"/>
      <c r="O34" s="104"/>
      <c r="P34" s="121"/>
      <c r="Q34" s="121"/>
    </row>
    <row r="35" spans="1:17" ht="31.5" x14ac:dyDescent="0.25">
      <c r="A35" s="16" t="s">
        <v>57</v>
      </c>
      <c r="B35" s="13" t="s">
        <v>58</v>
      </c>
      <c r="C35" s="19" t="s">
        <v>59</v>
      </c>
      <c r="D35" s="15">
        <f>SUM(D36:D40)</f>
        <v>786</v>
      </c>
      <c r="E35" s="15">
        <f t="shared" ref="E35:O35" si="8">SUM(E36:E40)</f>
        <v>262</v>
      </c>
      <c r="F35" s="15">
        <f t="shared" si="8"/>
        <v>524</v>
      </c>
      <c r="G35" s="15">
        <f t="shared" si="8"/>
        <v>44</v>
      </c>
      <c r="H35" s="15">
        <f t="shared" si="8"/>
        <v>480</v>
      </c>
      <c r="I35" s="15">
        <f t="shared" si="8"/>
        <v>0</v>
      </c>
      <c r="J35" s="72">
        <f t="shared" si="8"/>
        <v>0</v>
      </c>
      <c r="K35" s="72">
        <f t="shared" si="8"/>
        <v>0</v>
      </c>
      <c r="L35" s="87">
        <f t="shared" si="8"/>
        <v>64</v>
      </c>
      <c r="M35" s="87">
        <f t="shared" si="8"/>
        <v>120</v>
      </c>
      <c r="N35" s="105">
        <f t="shared" si="8"/>
        <v>60</v>
      </c>
      <c r="O35" s="105">
        <f t="shared" si="8"/>
        <v>80</v>
      </c>
      <c r="P35" s="122">
        <f>SUM(P36:P40)</f>
        <v>164</v>
      </c>
      <c r="Q35" s="122">
        <f>SUM(Q36:Q40)</f>
        <v>36</v>
      </c>
    </row>
    <row r="36" spans="1:17" x14ac:dyDescent="0.25">
      <c r="A36" s="17" t="s">
        <v>60</v>
      </c>
      <c r="B36" s="20" t="s">
        <v>61</v>
      </c>
      <c r="C36" s="11" t="s">
        <v>50</v>
      </c>
      <c r="D36" s="17">
        <f>E36+F36</f>
        <v>58</v>
      </c>
      <c r="E36" s="17">
        <v>10</v>
      </c>
      <c r="F36" s="17">
        <v>48</v>
      </c>
      <c r="G36" s="17">
        <f>F36-H36</f>
        <v>14</v>
      </c>
      <c r="H36" s="17">
        <v>34</v>
      </c>
      <c r="I36" s="17"/>
      <c r="J36" s="59"/>
      <c r="K36" s="59"/>
      <c r="L36" s="83"/>
      <c r="M36" s="83"/>
      <c r="N36" s="100"/>
      <c r="O36" s="100"/>
      <c r="P36" s="123">
        <v>48</v>
      </c>
      <c r="Q36" s="124"/>
    </row>
    <row r="37" spans="1:17" x14ac:dyDescent="0.25">
      <c r="A37" s="17" t="s">
        <v>62</v>
      </c>
      <c r="B37" s="18" t="s">
        <v>48</v>
      </c>
      <c r="C37" s="11" t="s">
        <v>50</v>
      </c>
      <c r="D37" s="17">
        <f>E37+F37</f>
        <v>58</v>
      </c>
      <c r="E37" s="17">
        <v>10</v>
      </c>
      <c r="F37" s="17">
        <v>48</v>
      </c>
      <c r="G37" s="17">
        <f>F37-H37</f>
        <v>4</v>
      </c>
      <c r="H37" s="17">
        <v>44</v>
      </c>
      <c r="I37" s="17"/>
      <c r="J37" s="59"/>
      <c r="K37" s="59"/>
      <c r="L37" s="83"/>
      <c r="M37" s="83">
        <v>48</v>
      </c>
      <c r="N37" s="100"/>
      <c r="O37" s="100"/>
      <c r="P37" s="124"/>
      <c r="Q37" s="124"/>
    </row>
    <row r="38" spans="1:17" x14ac:dyDescent="0.25">
      <c r="A38" s="17" t="s">
        <v>63</v>
      </c>
      <c r="B38" s="18" t="s">
        <v>64</v>
      </c>
      <c r="C38" s="11" t="s">
        <v>50</v>
      </c>
      <c r="D38" s="17">
        <f>E38+F38</f>
        <v>72</v>
      </c>
      <c r="E38" s="17">
        <v>24</v>
      </c>
      <c r="F38" s="17">
        <v>48</v>
      </c>
      <c r="G38" s="17">
        <f>F38-H38</f>
        <v>24</v>
      </c>
      <c r="H38" s="17">
        <v>24</v>
      </c>
      <c r="I38" s="17"/>
      <c r="J38" s="59"/>
      <c r="K38" s="59"/>
      <c r="L38" s="83"/>
      <c r="M38" s="83"/>
      <c r="N38" s="100"/>
      <c r="O38" s="100"/>
      <c r="P38" s="123">
        <v>48</v>
      </c>
      <c r="Q38" s="124"/>
    </row>
    <row r="39" spans="1:17" ht="31.5" x14ac:dyDescent="0.25">
      <c r="A39" s="17" t="s">
        <v>65</v>
      </c>
      <c r="B39" s="18" t="s">
        <v>47</v>
      </c>
      <c r="C39" s="11" t="s">
        <v>66</v>
      </c>
      <c r="D39" s="17">
        <f>E39+F39</f>
        <v>218</v>
      </c>
      <c r="E39" s="17">
        <v>28</v>
      </c>
      <c r="F39" s="17">
        <v>190</v>
      </c>
      <c r="G39" s="17">
        <f>F39-H39</f>
        <v>0</v>
      </c>
      <c r="H39" s="17">
        <v>190</v>
      </c>
      <c r="I39" s="17"/>
      <c r="J39" s="59"/>
      <c r="K39" s="59"/>
      <c r="L39" s="83">
        <v>32</v>
      </c>
      <c r="M39" s="83">
        <v>36</v>
      </c>
      <c r="N39" s="100">
        <v>30</v>
      </c>
      <c r="O39" s="100">
        <v>40</v>
      </c>
      <c r="P39" s="123">
        <v>34</v>
      </c>
      <c r="Q39" s="123">
        <v>18</v>
      </c>
    </row>
    <row r="40" spans="1:17" x14ac:dyDescent="0.25">
      <c r="A40" s="17" t="s">
        <v>67</v>
      </c>
      <c r="B40" s="18" t="s">
        <v>68</v>
      </c>
      <c r="C40" s="11" t="s">
        <v>69</v>
      </c>
      <c r="D40" s="17">
        <f>E40+F40</f>
        <v>380</v>
      </c>
      <c r="E40" s="17">
        <v>190</v>
      </c>
      <c r="F40" s="17">
        <v>190</v>
      </c>
      <c r="G40" s="17">
        <f>F40-H40</f>
        <v>2</v>
      </c>
      <c r="H40" s="17">
        <v>188</v>
      </c>
      <c r="I40" s="17"/>
      <c r="J40" s="59"/>
      <c r="K40" s="59"/>
      <c r="L40" s="83">
        <v>32</v>
      </c>
      <c r="M40" s="83">
        <v>36</v>
      </c>
      <c r="N40" s="100">
        <v>30</v>
      </c>
      <c r="O40" s="100">
        <v>40</v>
      </c>
      <c r="P40" s="123">
        <v>34</v>
      </c>
      <c r="Q40" s="123">
        <v>18</v>
      </c>
    </row>
    <row r="41" spans="1:17" ht="31.5" x14ac:dyDescent="0.25">
      <c r="A41" s="16" t="s">
        <v>70</v>
      </c>
      <c r="B41" s="13" t="s">
        <v>71</v>
      </c>
      <c r="C41" s="16" t="s">
        <v>72</v>
      </c>
      <c r="D41" s="16">
        <f t="shared" ref="D41:Q41" si="9">SUM(D42:D44)</f>
        <v>255</v>
      </c>
      <c r="E41" s="16">
        <f t="shared" si="9"/>
        <v>85</v>
      </c>
      <c r="F41" s="16">
        <f t="shared" si="9"/>
        <v>170</v>
      </c>
      <c r="G41" s="16">
        <f t="shared" si="9"/>
        <v>68</v>
      </c>
      <c r="H41" s="16">
        <f t="shared" si="9"/>
        <v>102</v>
      </c>
      <c r="I41" s="16">
        <f t="shared" si="9"/>
        <v>0</v>
      </c>
      <c r="J41" s="66">
        <f t="shared" si="9"/>
        <v>0</v>
      </c>
      <c r="K41" s="66">
        <f t="shared" si="9"/>
        <v>0</v>
      </c>
      <c r="L41" s="80">
        <f t="shared" si="9"/>
        <v>42</v>
      </c>
      <c r="M41" s="80">
        <f t="shared" si="9"/>
        <v>54</v>
      </c>
      <c r="N41" s="97">
        <f t="shared" si="9"/>
        <v>34</v>
      </c>
      <c r="O41" s="97">
        <f t="shared" si="9"/>
        <v>40</v>
      </c>
      <c r="P41" s="115">
        <f t="shared" si="9"/>
        <v>0</v>
      </c>
      <c r="Q41" s="115">
        <f t="shared" si="9"/>
        <v>0</v>
      </c>
    </row>
    <row r="42" spans="1:17" x14ac:dyDescent="0.25">
      <c r="A42" s="17" t="s">
        <v>73</v>
      </c>
      <c r="B42" s="20" t="s">
        <v>54</v>
      </c>
      <c r="C42" s="11" t="s">
        <v>46</v>
      </c>
      <c r="D42" s="17">
        <f>E42+F42</f>
        <v>63</v>
      </c>
      <c r="E42" s="17">
        <f>F42/2</f>
        <v>21</v>
      </c>
      <c r="F42" s="17">
        <v>42</v>
      </c>
      <c r="G42" s="17">
        <f>F42-H42</f>
        <v>30</v>
      </c>
      <c r="H42" s="17">
        <v>12</v>
      </c>
      <c r="I42" s="17"/>
      <c r="J42" s="59"/>
      <c r="K42" s="59"/>
      <c r="L42" s="83">
        <v>42</v>
      </c>
      <c r="M42" s="83"/>
      <c r="N42" s="100"/>
      <c r="O42" s="100"/>
      <c r="P42" s="124"/>
      <c r="Q42" s="124"/>
    </row>
    <row r="43" spans="1:17" ht="31.5" x14ac:dyDescent="0.25">
      <c r="A43" s="17" t="s">
        <v>74</v>
      </c>
      <c r="B43" s="20" t="s">
        <v>75</v>
      </c>
      <c r="C43" s="11" t="s">
        <v>46</v>
      </c>
      <c r="D43" s="17">
        <f>E43+F43</f>
        <v>111</v>
      </c>
      <c r="E43" s="17">
        <f>F43/2</f>
        <v>37</v>
      </c>
      <c r="F43" s="17">
        <v>74</v>
      </c>
      <c r="G43" s="17">
        <f>F43-H43</f>
        <v>24</v>
      </c>
      <c r="H43" s="17">
        <v>50</v>
      </c>
      <c r="I43" s="17"/>
      <c r="J43" s="59"/>
      <c r="K43" s="59"/>
      <c r="L43" s="83"/>
      <c r="M43" s="83"/>
      <c r="N43" s="100">
        <v>34</v>
      </c>
      <c r="O43" s="100">
        <v>40</v>
      </c>
      <c r="P43" s="124"/>
      <c r="Q43" s="124"/>
    </row>
    <row r="44" spans="1:17" x14ac:dyDescent="0.25">
      <c r="A44" s="17" t="s">
        <v>76</v>
      </c>
      <c r="B44" s="20" t="s">
        <v>77</v>
      </c>
      <c r="C44" s="11" t="s">
        <v>50</v>
      </c>
      <c r="D44" s="17">
        <f>E44+F44</f>
        <v>81</v>
      </c>
      <c r="E44" s="17">
        <f>F44/2</f>
        <v>27</v>
      </c>
      <c r="F44" s="17">
        <v>54</v>
      </c>
      <c r="G44" s="17">
        <f>F44-H44</f>
        <v>14</v>
      </c>
      <c r="H44" s="17">
        <v>40</v>
      </c>
      <c r="I44" s="17"/>
      <c r="J44" s="59"/>
      <c r="K44" s="59"/>
      <c r="L44" s="83"/>
      <c r="M44" s="83">
        <v>54</v>
      </c>
      <c r="N44" s="100"/>
      <c r="O44" s="100"/>
      <c r="P44" s="124"/>
      <c r="Q44" s="124"/>
    </row>
    <row r="45" spans="1:17" x14ac:dyDescent="0.25">
      <c r="A45" s="16" t="s">
        <v>78</v>
      </c>
      <c r="B45" s="21" t="s">
        <v>79</v>
      </c>
      <c r="C45" s="19" t="s">
        <v>80</v>
      </c>
      <c r="D45" s="16">
        <f t="shared" ref="D45:Q45" si="10">D46+D70</f>
        <v>4089</v>
      </c>
      <c r="E45" s="16">
        <f t="shared" si="10"/>
        <v>1363</v>
      </c>
      <c r="F45" s="16">
        <f t="shared" si="10"/>
        <v>2726</v>
      </c>
      <c r="G45" s="16">
        <f t="shared" si="10"/>
        <v>1496</v>
      </c>
      <c r="H45" s="16">
        <f t="shared" si="10"/>
        <v>1170</v>
      </c>
      <c r="I45" s="16">
        <f t="shared" si="10"/>
        <v>60</v>
      </c>
      <c r="J45" s="66">
        <f t="shared" si="10"/>
        <v>0</v>
      </c>
      <c r="K45" s="66">
        <f t="shared" si="10"/>
        <v>0</v>
      </c>
      <c r="L45" s="80">
        <f t="shared" si="10"/>
        <v>470</v>
      </c>
      <c r="M45" s="80">
        <f t="shared" si="10"/>
        <v>474</v>
      </c>
      <c r="N45" s="97">
        <f t="shared" si="10"/>
        <v>446</v>
      </c>
      <c r="O45" s="97">
        <f t="shared" si="10"/>
        <v>600</v>
      </c>
      <c r="P45" s="115">
        <f t="shared" si="10"/>
        <v>448</v>
      </c>
      <c r="Q45" s="115">
        <f t="shared" si="10"/>
        <v>288</v>
      </c>
    </row>
    <row r="46" spans="1:17" x14ac:dyDescent="0.25">
      <c r="A46" s="16" t="s">
        <v>81</v>
      </c>
      <c r="B46" s="13" t="s">
        <v>82</v>
      </c>
      <c r="C46" s="19" t="s">
        <v>83</v>
      </c>
      <c r="D46" s="16">
        <f>SUM(D47:D69)</f>
        <v>2139</v>
      </c>
      <c r="E46" s="16">
        <f t="shared" ref="E46:Q46" si="11">SUM(E47:E69)</f>
        <v>713</v>
      </c>
      <c r="F46" s="16">
        <f t="shared" si="11"/>
        <v>1426</v>
      </c>
      <c r="G46" s="16">
        <f t="shared" si="11"/>
        <v>794</v>
      </c>
      <c r="H46" s="16">
        <f t="shared" si="11"/>
        <v>592</v>
      </c>
      <c r="I46" s="16">
        <f t="shared" si="11"/>
        <v>40</v>
      </c>
      <c r="J46" s="66">
        <f t="shared" si="11"/>
        <v>0</v>
      </c>
      <c r="K46" s="66">
        <f t="shared" si="11"/>
        <v>0</v>
      </c>
      <c r="L46" s="80">
        <f t="shared" si="11"/>
        <v>378</v>
      </c>
      <c r="M46" s="80">
        <f t="shared" si="11"/>
        <v>118</v>
      </c>
      <c r="N46" s="97">
        <f t="shared" si="11"/>
        <v>222</v>
      </c>
      <c r="O46" s="97">
        <f t="shared" si="11"/>
        <v>224</v>
      </c>
      <c r="P46" s="115">
        <f t="shared" si="11"/>
        <v>332</v>
      </c>
      <c r="Q46" s="115">
        <f t="shared" si="11"/>
        <v>152</v>
      </c>
    </row>
    <row r="47" spans="1:17" x14ac:dyDescent="0.25">
      <c r="A47" s="17" t="s">
        <v>84</v>
      </c>
      <c r="B47" s="20" t="s">
        <v>85</v>
      </c>
      <c r="C47" s="11" t="s">
        <v>46</v>
      </c>
      <c r="D47" s="17">
        <f>E47+F47</f>
        <v>156</v>
      </c>
      <c r="E47" s="17">
        <f>F47/2</f>
        <v>52</v>
      </c>
      <c r="F47" s="17">
        <f>72+32</f>
        <v>104</v>
      </c>
      <c r="G47" s="17">
        <v>44</v>
      </c>
      <c r="H47" s="17">
        <v>40</v>
      </c>
      <c r="I47" s="17">
        <v>20</v>
      </c>
      <c r="J47" s="59"/>
      <c r="K47" s="59"/>
      <c r="L47" s="83">
        <v>74</v>
      </c>
      <c r="M47" s="83">
        <v>30</v>
      </c>
      <c r="N47" s="100"/>
      <c r="O47" s="100"/>
      <c r="P47" s="124"/>
      <c r="Q47" s="124"/>
    </row>
    <row r="48" spans="1:17" x14ac:dyDescent="0.25">
      <c r="A48" s="17" t="s">
        <v>86</v>
      </c>
      <c r="B48" s="18" t="s">
        <v>87</v>
      </c>
      <c r="C48" s="11" t="s">
        <v>50</v>
      </c>
      <c r="D48" s="17">
        <f t="shared" ref="D48:D69" si="12">E48+F48</f>
        <v>54</v>
      </c>
      <c r="E48" s="17">
        <f t="shared" ref="E48:E69" si="13">F48/2</f>
        <v>18</v>
      </c>
      <c r="F48" s="17">
        <v>36</v>
      </c>
      <c r="G48" s="17">
        <f t="shared" ref="G48:G55" si="14">F48-H48</f>
        <v>18</v>
      </c>
      <c r="H48" s="17">
        <v>18</v>
      </c>
      <c r="I48" s="17"/>
      <c r="J48" s="59"/>
      <c r="K48" s="59"/>
      <c r="L48" s="83"/>
      <c r="M48" s="83"/>
      <c r="N48" s="100">
        <v>36</v>
      </c>
      <c r="O48" s="100"/>
      <c r="P48" s="124"/>
      <c r="Q48" s="124"/>
    </row>
    <row r="49" spans="1:17" x14ac:dyDescent="0.25">
      <c r="A49" s="17" t="s">
        <v>88</v>
      </c>
      <c r="B49" s="18" t="s">
        <v>89</v>
      </c>
      <c r="C49" s="11" t="s">
        <v>50</v>
      </c>
      <c r="D49" s="17">
        <f t="shared" si="12"/>
        <v>54</v>
      </c>
      <c r="E49" s="17">
        <f t="shared" si="13"/>
        <v>18</v>
      </c>
      <c r="F49" s="17">
        <v>36</v>
      </c>
      <c r="G49" s="17">
        <f t="shared" si="14"/>
        <v>24</v>
      </c>
      <c r="H49" s="17">
        <v>12</v>
      </c>
      <c r="I49" s="17"/>
      <c r="J49" s="59"/>
      <c r="K49" s="59"/>
      <c r="L49" s="83">
        <v>36</v>
      </c>
      <c r="M49" s="83"/>
      <c r="N49" s="100"/>
      <c r="O49" s="100"/>
      <c r="P49" s="124"/>
      <c r="Q49" s="124"/>
    </row>
    <row r="50" spans="1:17" x14ac:dyDescent="0.25">
      <c r="A50" s="17" t="s">
        <v>90</v>
      </c>
      <c r="B50" s="20" t="s">
        <v>91</v>
      </c>
      <c r="C50" s="11" t="s">
        <v>50</v>
      </c>
      <c r="D50" s="17">
        <f t="shared" si="12"/>
        <v>54</v>
      </c>
      <c r="E50" s="17">
        <f t="shared" si="13"/>
        <v>18</v>
      </c>
      <c r="F50" s="17">
        <v>36</v>
      </c>
      <c r="G50" s="17">
        <f t="shared" si="14"/>
        <v>24</v>
      </c>
      <c r="H50" s="17">
        <v>12</v>
      </c>
      <c r="I50" s="17"/>
      <c r="J50" s="59"/>
      <c r="K50" s="59"/>
      <c r="L50" s="83">
        <v>36</v>
      </c>
      <c r="M50" s="83"/>
      <c r="N50" s="100"/>
      <c r="O50" s="100"/>
      <c r="P50" s="124"/>
      <c r="Q50" s="124"/>
    </row>
    <row r="51" spans="1:17" ht="31.5" x14ac:dyDescent="0.25">
      <c r="A51" s="17" t="s">
        <v>92</v>
      </c>
      <c r="B51" s="20" t="s">
        <v>93</v>
      </c>
      <c r="C51" s="11" t="s">
        <v>50</v>
      </c>
      <c r="D51" s="17">
        <f t="shared" si="12"/>
        <v>54</v>
      </c>
      <c r="E51" s="17">
        <f t="shared" si="13"/>
        <v>18</v>
      </c>
      <c r="F51" s="17">
        <v>36</v>
      </c>
      <c r="G51" s="17">
        <f t="shared" si="14"/>
        <v>24</v>
      </c>
      <c r="H51" s="17">
        <v>12</v>
      </c>
      <c r="I51" s="17"/>
      <c r="J51" s="59"/>
      <c r="K51" s="59"/>
      <c r="L51" s="83"/>
      <c r="M51" s="83">
        <v>36</v>
      </c>
      <c r="N51" s="100"/>
      <c r="O51" s="100"/>
      <c r="P51" s="124"/>
      <c r="Q51" s="124"/>
    </row>
    <row r="52" spans="1:17" x14ac:dyDescent="0.25">
      <c r="A52" s="17" t="s">
        <v>94</v>
      </c>
      <c r="B52" s="20" t="s">
        <v>95</v>
      </c>
      <c r="C52" s="11" t="s">
        <v>46</v>
      </c>
      <c r="D52" s="17">
        <f t="shared" si="12"/>
        <v>81</v>
      </c>
      <c r="E52" s="17">
        <f t="shared" si="13"/>
        <v>27</v>
      </c>
      <c r="F52" s="17">
        <v>54</v>
      </c>
      <c r="G52" s="17">
        <f t="shared" si="14"/>
        <v>40</v>
      </c>
      <c r="H52" s="17">
        <v>14</v>
      </c>
      <c r="I52" s="17"/>
      <c r="J52" s="59"/>
      <c r="K52" s="59"/>
      <c r="L52" s="83"/>
      <c r="M52" s="83"/>
      <c r="N52" s="100"/>
      <c r="O52" s="100"/>
      <c r="P52" s="123">
        <v>54</v>
      </c>
      <c r="Q52" s="124"/>
    </row>
    <row r="53" spans="1:17" x14ac:dyDescent="0.25">
      <c r="A53" s="17" t="s">
        <v>96</v>
      </c>
      <c r="B53" s="18" t="s">
        <v>97</v>
      </c>
      <c r="C53" s="11" t="s">
        <v>46</v>
      </c>
      <c r="D53" s="17">
        <f t="shared" si="12"/>
        <v>81</v>
      </c>
      <c r="E53" s="17">
        <f t="shared" si="13"/>
        <v>27</v>
      </c>
      <c r="F53" s="17">
        <v>54</v>
      </c>
      <c r="G53" s="17">
        <f t="shared" si="14"/>
        <v>26</v>
      </c>
      <c r="H53" s="17">
        <v>28</v>
      </c>
      <c r="I53" s="17"/>
      <c r="J53" s="59"/>
      <c r="K53" s="59"/>
      <c r="L53" s="83">
        <v>54</v>
      </c>
      <c r="M53" s="83"/>
      <c r="N53" s="100"/>
      <c r="O53" s="100"/>
      <c r="P53" s="124"/>
      <c r="Q53" s="124"/>
    </row>
    <row r="54" spans="1:17" x14ac:dyDescent="0.25">
      <c r="A54" s="17" t="s">
        <v>98</v>
      </c>
      <c r="B54" s="18" t="s">
        <v>99</v>
      </c>
      <c r="C54" s="11" t="s">
        <v>46</v>
      </c>
      <c r="D54" s="17">
        <f t="shared" si="12"/>
        <v>99</v>
      </c>
      <c r="E54" s="17">
        <f t="shared" si="13"/>
        <v>33</v>
      </c>
      <c r="F54" s="17">
        <v>66</v>
      </c>
      <c r="G54" s="17">
        <f t="shared" si="14"/>
        <v>30</v>
      </c>
      <c r="H54" s="17">
        <v>36</v>
      </c>
      <c r="I54" s="17"/>
      <c r="J54" s="59"/>
      <c r="K54" s="59"/>
      <c r="L54" s="83">
        <v>66</v>
      </c>
      <c r="M54" s="83"/>
      <c r="N54" s="100"/>
      <c r="O54" s="100"/>
      <c r="P54" s="124"/>
      <c r="Q54" s="124"/>
    </row>
    <row r="55" spans="1:17" x14ac:dyDescent="0.25">
      <c r="A55" s="17" t="s">
        <v>100</v>
      </c>
      <c r="B55" s="20" t="s">
        <v>101</v>
      </c>
      <c r="C55" s="11" t="s">
        <v>46</v>
      </c>
      <c r="D55" s="17">
        <f t="shared" si="12"/>
        <v>93</v>
      </c>
      <c r="E55" s="17">
        <f t="shared" si="13"/>
        <v>31</v>
      </c>
      <c r="F55" s="17">
        <v>62</v>
      </c>
      <c r="G55" s="17">
        <f t="shared" si="14"/>
        <v>42</v>
      </c>
      <c r="H55" s="17">
        <v>20</v>
      </c>
      <c r="I55" s="17"/>
      <c r="J55" s="59"/>
      <c r="K55" s="59"/>
      <c r="L55" s="83"/>
      <c r="M55" s="83"/>
      <c r="N55" s="100"/>
      <c r="O55" s="100"/>
      <c r="P55" s="123">
        <v>62</v>
      </c>
      <c r="Q55" s="124"/>
    </row>
    <row r="56" spans="1:17" x14ac:dyDescent="0.25">
      <c r="A56" s="17" t="s">
        <v>102</v>
      </c>
      <c r="B56" s="20" t="s">
        <v>103</v>
      </c>
      <c r="C56" s="11" t="s">
        <v>46</v>
      </c>
      <c r="D56" s="17">
        <f t="shared" si="12"/>
        <v>114</v>
      </c>
      <c r="E56" s="17">
        <f t="shared" si="13"/>
        <v>38</v>
      </c>
      <c r="F56" s="20">
        <v>76</v>
      </c>
      <c r="G56" s="20">
        <v>52</v>
      </c>
      <c r="H56" s="20">
        <v>24</v>
      </c>
      <c r="I56" s="20"/>
      <c r="J56" s="61"/>
      <c r="K56" s="61"/>
      <c r="L56" s="88">
        <v>76</v>
      </c>
      <c r="M56" s="88"/>
      <c r="N56" s="100"/>
      <c r="O56" s="100"/>
      <c r="P56" s="124"/>
      <c r="Q56" s="124"/>
    </row>
    <row r="57" spans="1:17" ht="31.5" x14ac:dyDescent="0.25">
      <c r="A57" s="17" t="s">
        <v>104</v>
      </c>
      <c r="B57" s="22" t="s">
        <v>105</v>
      </c>
      <c r="C57" s="11" t="s">
        <v>46</v>
      </c>
      <c r="D57" s="17">
        <f t="shared" si="12"/>
        <v>183</v>
      </c>
      <c r="E57" s="17">
        <f t="shared" si="13"/>
        <v>61</v>
      </c>
      <c r="F57" s="20">
        <v>122</v>
      </c>
      <c r="G57" s="20">
        <v>40</v>
      </c>
      <c r="H57" s="20">
        <v>62</v>
      </c>
      <c r="I57" s="20">
        <v>20</v>
      </c>
      <c r="J57" s="61"/>
      <c r="K57" s="61"/>
      <c r="L57" s="88"/>
      <c r="M57" s="88"/>
      <c r="N57" s="100">
        <v>58</v>
      </c>
      <c r="O57" s="100">
        <v>64</v>
      </c>
      <c r="P57" s="124"/>
      <c r="Q57" s="124"/>
    </row>
    <row r="58" spans="1:17" x14ac:dyDescent="0.25">
      <c r="A58" s="17" t="s">
        <v>106</v>
      </c>
      <c r="B58" s="20" t="s">
        <v>107</v>
      </c>
      <c r="C58" s="11" t="s">
        <v>50</v>
      </c>
      <c r="D58" s="17">
        <f t="shared" si="12"/>
        <v>102</v>
      </c>
      <c r="E58" s="17">
        <f t="shared" si="13"/>
        <v>34</v>
      </c>
      <c r="F58" s="20">
        <v>68</v>
      </c>
      <c r="G58" s="20">
        <f>F58-H58</f>
        <v>46</v>
      </c>
      <c r="H58" s="20">
        <v>22</v>
      </c>
      <c r="I58" s="20"/>
      <c r="J58" s="61"/>
      <c r="K58" s="61"/>
      <c r="L58" s="88"/>
      <c r="M58" s="88"/>
      <c r="N58" s="100"/>
      <c r="O58" s="100">
        <v>68</v>
      </c>
      <c r="P58" s="124"/>
      <c r="Q58" s="124"/>
    </row>
    <row r="59" spans="1:17" x14ac:dyDescent="0.25">
      <c r="A59" s="17" t="s">
        <v>108</v>
      </c>
      <c r="B59" s="20" t="s">
        <v>109</v>
      </c>
      <c r="C59" s="11" t="s">
        <v>50</v>
      </c>
      <c r="D59" s="17">
        <f t="shared" si="12"/>
        <v>96</v>
      </c>
      <c r="E59" s="17">
        <f t="shared" si="13"/>
        <v>32</v>
      </c>
      <c r="F59" s="17">
        <v>64</v>
      </c>
      <c r="G59" s="17">
        <f>F59-H59</f>
        <v>40</v>
      </c>
      <c r="H59" s="17">
        <v>24</v>
      </c>
      <c r="I59" s="17"/>
      <c r="J59" s="59"/>
      <c r="K59" s="59"/>
      <c r="L59" s="83"/>
      <c r="M59" s="83"/>
      <c r="N59" s="100"/>
      <c r="O59" s="100"/>
      <c r="P59" s="123"/>
      <c r="Q59" s="123">
        <v>64</v>
      </c>
    </row>
    <row r="60" spans="1:17" x14ac:dyDescent="0.25">
      <c r="A60" s="17" t="s">
        <v>110</v>
      </c>
      <c r="B60" s="20" t="s">
        <v>111</v>
      </c>
      <c r="C60" s="11" t="s">
        <v>46</v>
      </c>
      <c r="D60" s="17">
        <f t="shared" si="12"/>
        <v>96</v>
      </c>
      <c r="E60" s="17">
        <f t="shared" si="13"/>
        <v>32</v>
      </c>
      <c r="F60" s="17">
        <v>64</v>
      </c>
      <c r="G60" s="17">
        <f>F60-H60</f>
        <v>44</v>
      </c>
      <c r="H60" s="17">
        <v>20</v>
      </c>
      <c r="I60" s="17"/>
      <c r="J60" s="59"/>
      <c r="K60" s="59"/>
      <c r="L60" s="83"/>
      <c r="M60" s="83"/>
      <c r="N60" s="100">
        <v>64</v>
      </c>
      <c r="O60" s="100"/>
      <c r="P60" s="124"/>
      <c r="Q60" s="124"/>
    </row>
    <row r="61" spans="1:17" x14ac:dyDescent="0.25">
      <c r="A61" s="17" t="s">
        <v>112</v>
      </c>
      <c r="B61" s="20" t="s">
        <v>113</v>
      </c>
      <c r="C61" s="11" t="s">
        <v>50</v>
      </c>
      <c r="D61" s="17">
        <f t="shared" si="12"/>
        <v>96</v>
      </c>
      <c r="E61" s="17">
        <f t="shared" si="13"/>
        <v>32</v>
      </c>
      <c r="F61" s="17">
        <v>64</v>
      </c>
      <c r="G61" s="17">
        <f>F61-H61</f>
        <v>50</v>
      </c>
      <c r="H61" s="17">
        <v>14</v>
      </c>
      <c r="I61" s="17"/>
      <c r="J61" s="59"/>
      <c r="K61" s="59"/>
      <c r="L61" s="83"/>
      <c r="M61" s="83"/>
      <c r="N61" s="100">
        <v>64</v>
      </c>
      <c r="O61" s="100"/>
      <c r="P61" s="123"/>
      <c r="Q61" s="124"/>
    </row>
    <row r="62" spans="1:17" x14ac:dyDescent="0.25">
      <c r="A62" s="17" t="s">
        <v>114</v>
      </c>
      <c r="B62" s="20" t="s">
        <v>115</v>
      </c>
      <c r="C62" s="11" t="s">
        <v>50</v>
      </c>
      <c r="D62" s="17">
        <f t="shared" si="12"/>
        <v>54</v>
      </c>
      <c r="E62" s="17">
        <f t="shared" si="13"/>
        <v>18</v>
      </c>
      <c r="F62" s="17">
        <v>36</v>
      </c>
      <c r="G62" s="17">
        <v>22</v>
      </c>
      <c r="H62" s="17">
        <v>14</v>
      </c>
      <c r="I62" s="17"/>
      <c r="J62" s="59"/>
      <c r="K62" s="59"/>
      <c r="L62" s="83"/>
      <c r="M62" s="83"/>
      <c r="N62" s="100"/>
      <c r="O62" s="100"/>
      <c r="P62" s="123"/>
      <c r="Q62" s="123">
        <v>36</v>
      </c>
    </row>
    <row r="63" spans="1:17" x14ac:dyDescent="0.25">
      <c r="A63" s="17" t="s">
        <v>116</v>
      </c>
      <c r="B63" s="20" t="s">
        <v>117</v>
      </c>
      <c r="C63" s="11" t="s">
        <v>50</v>
      </c>
      <c r="D63" s="17">
        <f t="shared" si="12"/>
        <v>159</v>
      </c>
      <c r="E63" s="17">
        <f t="shared" si="13"/>
        <v>53</v>
      </c>
      <c r="F63" s="17">
        <v>106</v>
      </c>
      <c r="G63" s="17">
        <v>64</v>
      </c>
      <c r="H63" s="17">
        <v>42</v>
      </c>
      <c r="I63" s="17"/>
      <c r="J63" s="59"/>
      <c r="K63" s="59"/>
      <c r="L63" s="83"/>
      <c r="M63" s="83"/>
      <c r="N63" s="100"/>
      <c r="O63" s="100"/>
      <c r="P63" s="123">
        <v>106</v>
      </c>
      <c r="Q63" s="124"/>
    </row>
    <row r="64" spans="1:17" x14ac:dyDescent="0.25">
      <c r="A64" s="17" t="s">
        <v>118</v>
      </c>
      <c r="B64" s="20" t="s">
        <v>119</v>
      </c>
      <c r="C64" s="11" t="s">
        <v>46</v>
      </c>
      <c r="D64" s="17">
        <f t="shared" si="12"/>
        <v>105</v>
      </c>
      <c r="E64" s="17">
        <f t="shared" si="13"/>
        <v>35</v>
      </c>
      <c r="F64" s="17">
        <v>70</v>
      </c>
      <c r="G64" s="17">
        <v>42</v>
      </c>
      <c r="H64" s="17">
        <v>28</v>
      </c>
      <c r="I64" s="17"/>
      <c r="J64" s="59"/>
      <c r="K64" s="59"/>
      <c r="L64" s="83"/>
      <c r="M64" s="83"/>
      <c r="N64" s="100"/>
      <c r="O64" s="100"/>
      <c r="P64" s="123">
        <v>70</v>
      </c>
      <c r="Q64" s="124"/>
    </row>
    <row r="65" spans="1:17" x14ac:dyDescent="0.25">
      <c r="A65" s="17" t="s">
        <v>120</v>
      </c>
      <c r="B65" s="20" t="s">
        <v>121</v>
      </c>
      <c r="C65" s="11" t="s">
        <v>50</v>
      </c>
      <c r="D65" s="17">
        <f t="shared" si="12"/>
        <v>78</v>
      </c>
      <c r="E65" s="17">
        <f t="shared" si="13"/>
        <v>26</v>
      </c>
      <c r="F65" s="17">
        <v>52</v>
      </c>
      <c r="G65" s="17">
        <v>32</v>
      </c>
      <c r="H65" s="17">
        <v>20</v>
      </c>
      <c r="I65" s="17"/>
      <c r="J65" s="59"/>
      <c r="K65" s="59"/>
      <c r="L65" s="83"/>
      <c r="M65" s="83"/>
      <c r="N65" s="100"/>
      <c r="O65" s="100"/>
      <c r="P65" s="124"/>
      <c r="Q65" s="123">
        <v>52</v>
      </c>
    </row>
    <row r="66" spans="1:17" x14ac:dyDescent="0.25">
      <c r="A66" s="17" t="s">
        <v>122</v>
      </c>
      <c r="B66" s="20" t="s">
        <v>123</v>
      </c>
      <c r="C66" s="11" t="s">
        <v>50</v>
      </c>
      <c r="D66" s="17">
        <f t="shared" si="12"/>
        <v>60</v>
      </c>
      <c r="E66" s="17">
        <f t="shared" si="13"/>
        <v>20</v>
      </c>
      <c r="F66" s="17">
        <v>40</v>
      </c>
      <c r="G66" s="17">
        <v>30</v>
      </c>
      <c r="H66" s="17">
        <v>10</v>
      </c>
      <c r="I66" s="17"/>
      <c r="J66" s="59"/>
      <c r="K66" s="59"/>
      <c r="L66" s="83"/>
      <c r="M66" s="83"/>
      <c r="N66" s="100"/>
      <c r="O66" s="100"/>
      <c r="P66" s="123">
        <v>40</v>
      </c>
      <c r="Q66" s="124"/>
    </row>
    <row r="67" spans="1:17" x14ac:dyDescent="0.25">
      <c r="A67" s="17" t="s">
        <v>124</v>
      </c>
      <c r="B67" s="20" t="s">
        <v>125</v>
      </c>
      <c r="C67" s="11" t="s">
        <v>50</v>
      </c>
      <c r="D67" s="17">
        <f t="shared" si="12"/>
        <v>78</v>
      </c>
      <c r="E67" s="17">
        <f t="shared" si="13"/>
        <v>26</v>
      </c>
      <c r="F67" s="17">
        <v>52</v>
      </c>
      <c r="G67" s="17">
        <v>22</v>
      </c>
      <c r="H67" s="17">
        <v>30</v>
      </c>
      <c r="I67" s="17"/>
      <c r="J67" s="59"/>
      <c r="K67" s="59"/>
      <c r="L67" s="83"/>
      <c r="M67" s="83">
        <v>52</v>
      </c>
      <c r="N67" s="100"/>
      <c r="O67" s="100"/>
      <c r="P67" s="124"/>
      <c r="Q67" s="124"/>
    </row>
    <row r="68" spans="1:17" x14ac:dyDescent="0.25">
      <c r="A68" s="17" t="s">
        <v>126</v>
      </c>
      <c r="B68" s="20" t="s">
        <v>127</v>
      </c>
      <c r="C68" s="11" t="s">
        <v>50</v>
      </c>
      <c r="D68" s="17">
        <f t="shared" si="12"/>
        <v>54</v>
      </c>
      <c r="E68" s="17">
        <f t="shared" si="13"/>
        <v>18</v>
      </c>
      <c r="F68" s="17">
        <v>36</v>
      </c>
      <c r="G68" s="17">
        <v>18</v>
      </c>
      <c r="H68" s="17">
        <v>18</v>
      </c>
      <c r="I68" s="17"/>
      <c r="J68" s="59"/>
      <c r="K68" s="59"/>
      <c r="L68" s="83">
        <v>36</v>
      </c>
      <c r="M68" s="83"/>
      <c r="N68" s="100"/>
      <c r="O68" s="100"/>
      <c r="P68" s="124"/>
      <c r="Q68" s="124"/>
    </row>
    <row r="69" spans="1:17" ht="31.5" x14ac:dyDescent="0.25">
      <c r="A69" s="17" t="s">
        <v>128</v>
      </c>
      <c r="B69" s="20" t="s">
        <v>129</v>
      </c>
      <c r="C69" s="11" t="s">
        <v>46</v>
      </c>
      <c r="D69" s="17">
        <f t="shared" si="12"/>
        <v>138</v>
      </c>
      <c r="E69" s="17">
        <f t="shared" si="13"/>
        <v>46</v>
      </c>
      <c r="F69" s="17">
        <v>92</v>
      </c>
      <c r="G69" s="17">
        <v>20</v>
      </c>
      <c r="H69" s="17">
        <v>72</v>
      </c>
      <c r="I69" s="17"/>
      <c r="J69" s="59"/>
      <c r="K69" s="59"/>
      <c r="L69" s="83"/>
      <c r="M69" s="83"/>
      <c r="N69" s="100"/>
      <c r="O69" s="100">
        <v>92</v>
      </c>
      <c r="P69" s="124"/>
      <c r="Q69" s="124"/>
    </row>
    <row r="70" spans="1:17" x14ac:dyDescent="0.25">
      <c r="A70" s="16" t="s">
        <v>130</v>
      </c>
      <c r="B70" s="13" t="s">
        <v>131</v>
      </c>
      <c r="C70" s="16" t="s">
        <v>132</v>
      </c>
      <c r="D70" s="16">
        <f>D71+D74+D78+D82+D88+D91</f>
        <v>1950</v>
      </c>
      <c r="E70" s="16">
        <f t="shared" ref="E70:Q70" si="15">E71+E74+E78+E82+E88+E91</f>
        <v>650</v>
      </c>
      <c r="F70" s="16">
        <f t="shared" si="15"/>
        <v>1300</v>
      </c>
      <c r="G70" s="16">
        <f t="shared" si="15"/>
        <v>702</v>
      </c>
      <c r="H70" s="16">
        <f t="shared" si="15"/>
        <v>578</v>
      </c>
      <c r="I70" s="16">
        <f t="shared" si="15"/>
        <v>20</v>
      </c>
      <c r="J70" s="66">
        <f t="shared" si="15"/>
        <v>0</v>
      </c>
      <c r="K70" s="66">
        <f t="shared" si="15"/>
        <v>0</v>
      </c>
      <c r="L70" s="80">
        <f t="shared" si="15"/>
        <v>92</v>
      </c>
      <c r="M70" s="80">
        <f t="shared" si="15"/>
        <v>356</v>
      </c>
      <c r="N70" s="97">
        <f t="shared" si="15"/>
        <v>224</v>
      </c>
      <c r="O70" s="97">
        <f t="shared" si="15"/>
        <v>376</v>
      </c>
      <c r="P70" s="115">
        <f t="shared" si="15"/>
        <v>116</v>
      </c>
      <c r="Q70" s="115">
        <f t="shared" si="15"/>
        <v>136</v>
      </c>
    </row>
    <row r="71" spans="1:17" ht="47.25" x14ac:dyDescent="0.25">
      <c r="A71" s="23" t="s">
        <v>133</v>
      </c>
      <c r="B71" s="24" t="s">
        <v>134</v>
      </c>
      <c r="C71" s="14" t="s">
        <v>135</v>
      </c>
      <c r="D71" s="23">
        <f>SUM(D72)</f>
        <v>357</v>
      </c>
      <c r="E71" s="23">
        <f t="shared" ref="E71:Q71" si="16">SUM(E72)</f>
        <v>119</v>
      </c>
      <c r="F71" s="23">
        <f t="shared" si="16"/>
        <v>238</v>
      </c>
      <c r="G71" s="23">
        <f t="shared" si="16"/>
        <v>124</v>
      </c>
      <c r="H71" s="23">
        <f t="shared" si="16"/>
        <v>114</v>
      </c>
      <c r="I71" s="23">
        <f t="shared" si="16"/>
        <v>0</v>
      </c>
      <c r="J71" s="73">
        <f t="shared" si="16"/>
        <v>0</v>
      </c>
      <c r="K71" s="73">
        <f t="shared" si="16"/>
        <v>0</v>
      </c>
      <c r="L71" s="89">
        <f t="shared" si="16"/>
        <v>92</v>
      </c>
      <c r="M71" s="89">
        <f t="shared" si="16"/>
        <v>146</v>
      </c>
      <c r="N71" s="106">
        <f t="shared" si="16"/>
        <v>0</v>
      </c>
      <c r="O71" s="106">
        <f t="shared" si="16"/>
        <v>0</v>
      </c>
      <c r="P71" s="125">
        <f t="shared" si="16"/>
        <v>0</v>
      </c>
      <c r="Q71" s="125">
        <f t="shared" si="16"/>
        <v>0</v>
      </c>
    </row>
    <row r="72" spans="1:17" ht="31.5" x14ac:dyDescent="0.25">
      <c r="A72" s="17" t="s">
        <v>136</v>
      </c>
      <c r="B72" s="20" t="s">
        <v>137</v>
      </c>
      <c r="C72" s="11" t="s">
        <v>138</v>
      </c>
      <c r="D72" s="17">
        <f>E72+F72</f>
        <v>357</v>
      </c>
      <c r="E72" s="17">
        <v>119</v>
      </c>
      <c r="F72" s="17">
        <v>238</v>
      </c>
      <c r="G72" s="17">
        <f>F72-H72</f>
        <v>124</v>
      </c>
      <c r="H72" s="17">
        <v>114</v>
      </c>
      <c r="I72" s="17"/>
      <c r="J72" s="59"/>
      <c r="K72" s="59"/>
      <c r="L72" s="83">
        <v>92</v>
      </c>
      <c r="M72" s="83">
        <v>146</v>
      </c>
      <c r="N72" s="100"/>
      <c r="O72" s="100"/>
      <c r="P72" s="115"/>
      <c r="Q72" s="115"/>
    </row>
    <row r="73" spans="1:17" x14ac:dyDescent="0.25">
      <c r="A73" s="17" t="s">
        <v>139</v>
      </c>
      <c r="B73" s="20"/>
      <c r="C73" s="11" t="s">
        <v>50</v>
      </c>
      <c r="D73" s="17"/>
      <c r="E73" s="17"/>
      <c r="F73" s="17">
        <v>72</v>
      </c>
      <c r="G73" s="17"/>
      <c r="H73" s="17"/>
      <c r="I73" s="17"/>
      <c r="J73" s="59"/>
      <c r="K73" s="59"/>
      <c r="L73" s="83"/>
      <c r="M73" s="83">
        <v>72</v>
      </c>
      <c r="N73" s="100"/>
      <c r="O73" s="100"/>
      <c r="P73" s="124"/>
      <c r="Q73" s="124"/>
    </row>
    <row r="74" spans="1:17" ht="63" x14ac:dyDescent="0.25">
      <c r="A74" s="23" t="s">
        <v>140</v>
      </c>
      <c r="B74" s="24" t="s">
        <v>141</v>
      </c>
      <c r="C74" s="14" t="s">
        <v>135</v>
      </c>
      <c r="D74" s="23">
        <f>SUM(D75:D76)</f>
        <v>189</v>
      </c>
      <c r="E74" s="23">
        <f t="shared" ref="E74:Q74" si="17">SUM(E75:E76)</f>
        <v>63</v>
      </c>
      <c r="F74" s="23">
        <f t="shared" si="17"/>
        <v>126</v>
      </c>
      <c r="G74" s="23">
        <f t="shared" si="17"/>
        <v>64</v>
      </c>
      <c r="H74" s="23">
        <f t="shared" si="17"/>
        <v>62</v>
      </c>
      <c r="I74" s="23">
        <f t="shared" si="17"/>
        <v>0</v>
      </c>
      <c r="J74" s="73">
        <f t="shared" si="17"/>
        <v>0</v>
      </c>
      <c r="K74" s="73">
        <f t="shared" si="17"/>
        <v>0</v>
      </c>
      <c r="L74" s="89">
        <f t="shared" si="17"/>
        <v>0</v>
      </c>
      <c r="M74" s="89">
        <f t="shared" si="17"/>
        <v>56</v>
      </c>
      <c r="N74" s="106">
        <f t="shared" si="17"/>
        <v>70</v>
      </c>
      <c r="O74" s="106">
        <f t="shared" si="17"/>
        <v>0</v>
      </c>
      <c r="P74" s="125">
        <f t="shared" si="17"/>
        <v>0</v>
      </c>
      <c r="Q74" s="125">
        <f t="shared" si="17"/>
        <v>0</v>
      </c>
    </row>
    <row r="75" spans="1:17" ht="47.25" x14ac:dyDescent="0.25">
      <c r="A75" s="17" t="s">
        <v>142</v>
      </c>
      <c r="B75" s="20" t="s">
        <v>143</v>
      </c>
      <c r="C75" s="11" t="s">
        <v>46</v>
      </c>
      <c r="D75" s="17">
        <f>E75+F75</f>
        <v>84</v>
      </c>
      <c r="E75" s="17">
        <f>F75/2</f>
        <v>28</v>
      </c>
      <c r="F75" s="17">
        <f>54+2</f>
        <v>56</v>
      </c>
      <c r="G75" s="17">
        <f>F75-H75</f>
        <v>20</v>
      </c>
      <c r="H75" s="17">
        <v>36</v>
      </c>
      <c r="I75" s="17"/>
      <c r="J75" s="59"/>
      <c r="K75" s="59"/>
      <c r="L75" s="83"/>
      <c r="M75" s="83">
        <v>56</v>
      </c>
      <c r="N75" s="100"/>
      <c r="O75" s="100"/>
      <c r="P75" s="124"/>
      <c r="Q75" s="124"/>
    </row>
    <row r="76" spans="1:17" ht="31.5" x14ac:dyDescent="0.25">
      <c r="A76" s="17" t="s">
        <v>144</v>
      </c>
      <c r="B76" s="20" t="s">
        <v>145</v>
      </c>
      <c r="C76" s="11" t="s">
        <v>46</v>
      </c>
      <c r="D76" s="17">
        <f>E76+F76</f>
        <v>105</v>
      </c>
      <c r="E76" s="17">
        <f>F76/2</f>
        <v>35</v>
      </c>
      <c r="F76" s="17">
        <f>54+16</f>
        <v>70</v>
      </c>
      <c r="G76" s="17">
        <f>F76-H76</f>
        <v>44</v>
      </c>
      <c r="H76" s="17">
        <v>26</v>
      </c>
      <c r="I76" s="17"/>
      <c r="J76" s="59"/>
      <c r="K76" s="59"/>
      <c r="L76" s="83"/>
      <c r="M76" s="83"/>
      <c r="N76" s="100">
        <v>70</v>
      </c>
      <c r="O76" s="100"/>
      <c r="P76" s="124"/>
      <c r="Q76" s="124"/>
    </row>
    <row r="77" spans="1:17" s="2" customFormat="1" x14ac:dyDescent="0.25">
      <c r="A77" s="17" t="s">
        <v>146</v>
      </c>
      <c r="B77" s="20"/>
      <c r="C77" s="11" t="s">
        <v>50</v>
      </c>
      <c r="D77" s="17"/>
      <c r="E77" s="17"/>
      <c r="F77" s="17">
        <v>108</v>
      </c>
      <c r="G77" s="17"/>
      <c r="H77" s="17"/>
      <c r="I77" s="17"/>
      <c r="J77" s="59"/>
      <c r="K77" s="59"/>
      <c r="L77" s="83"/>
      <c r="M77" s="83">
        <v>72</v>
      </c>
      <c r="N77" s="100">
        <v>36</v>
      </c>
      <c r="O77" s="100"/>
      <c r="P77" s="124"/>
      <c r="Q77" s="124"/>
    </row>
    <row r="78" spans="1:17" ht="31.5" x14ac:dyDescent="0.25">
      <c r="A78" s="23" t="s">
        <v>147</v>
      </c>
      <c r="B78" s="24" t="s">
        <v>148</v>
      </c>
      <c r="C78" s="14" t="s">
        <v>135</v>
      </c>
      <c r="D78" s="23">
        <f>SUM(D79:D80)</f>
        <v>279</v>
      </c>
      <c r="E78" s="23">
        <f t="shared" ref="E78:Q78" si="18">SUM(E79:E80)</f>
        <v>93</v>
      </c>
      <c r="F78" s="23">
        <f t="shared" si="18"/>
        <v>186</v>
      </c>
      <c r="G78" s="23">
        <f t="shared" si="18"/>
        <v>94</v>
      </c>
      <c r="H78" s="23">
        <f t="shared" si="18"/>
        <v>92</v>
      </c>
      <c r="I78" s="23">
        <f t="shared" si="18"/>
        <v>0</v>
      </c>
      <c r="J78" s="73">
        <f t="shared" si="18"/>
        <v>0</v>
      </c>
      <c r="K78" s="73">
        <f t="shared" si="18"/>
        <v>0</v>
      </c>
      <c r="L78" s="89">
        <f t="shared" si="18"/>
        <v>0</v>
      </c>
      <c r="M78" s="89">
        <f t="shared" si="18"/>
        <v>0</v>
      </c>
      <c r="N78" s="106">
        <f t="shared" si="18"/>
        <v>124</v>
      </c>
      <c r="O78" s="106">
        <f t="shared" si="18"/>
        <v>62</v>
      </c>
      <c r="P78" s="125">
        <f t="shared" si="18"/>
        <v>0</v>
      </c>
      <c r="Q78" s="125">
        <f t="shared" si="18"/>
        <v>0</v>
      </c>
    </row>
    <row r="79" spans="1:17" ht="31.5" x14ac:dyDescent="0.25">
      <c r="A79" s="17" t="s">
        <v>149</v>
      </c>
      <c r="B79" s="20" t="s">
        <v>150</v>
      </c>
      <c r="C79" s="11" t="s">
        <v>50</v>
      </c>
      <c r="D79" s="17">
        <f>E79+F79</f>
        <v>186</v>
      </c>
      <c r="E79" s="17">
        <f>F79/2</f>
        <v>62</v>
      </c>
      <c r="F79" s="17">
        <v>124</v>
      </c>
      <c r="G79" s="17">
        <v>66</v>
      </c>
      <c r="H79" s="17">
        <v>58</v>
      </c>
      <c r="I79" s="17"/>
      <c r="J79" s="59"/>
      <c r="K79" s="59"/>
      <c r="L79" s="83"/>
      <c r="M79" s="83"/>
      <c r="N79" s="100">
        <v>124</v>
      </c>
      <c r="O79" s="100"/>
      <c r="P79" s="124"/>
      <c r="Q79" s="124"/>
    </row>
    <row r="80" spans="1:17" ht="31.5" x14ac:dyDescent="0.25">
      <c r="A80" s="17" t="s">
        <v>151</v>
      </c>
      <c r="B80" s="20" t="s">
        <v>152</v>
      </c>
      <c r="C80" s="11" t="s">
        <v>50</v>
      </c>
      <c r="D80" s="17">
        <f>E80+F80</f>
        <v>93</v>
      </c>
      <c r="E80" s="17">
        <f>F80/2</f>
        <v>31</v>
      </c>
      <c r="F80" s="17">
        <v>62</v>
      </c>
      <c r="G80" s="17">
        <v>28</v>
      </c>
      <c r="H80" s="17">
        <v>34</v>
      </c>
      <c r="I80" s="17"/>
      <c r="J80" s="59"/>
      <c r="K80" s="59"/>
      <c r="L80" s="83"/>
      <c r="M80" s="83"/>
      <c r="N80" s="100"/>
      <c r="O80" s="100">
        <v>62</v>
      </c>
      <c r="P80" s="124"/>
      <c r="Q80" s="124"/>
    </row>
    <row r="81" spans="1:17" s="2" customFormat="1" x14ac:dyDescent="0.25">
      <c r="A81" s="17" t="s">
        <v>153</v>
      </c>
      <c r="B81" s="20"/>
      <c r="C81" s="11" t="s">
        <v>50</v>
      </c>
      <c r="D81" s="17"/>
      <c r="E81" s="17"/>
      <c r="F81" s="17">
        <v>36</v>
      </c>
      <c r="G81" s="17"/>
      <c r="H81" s="17"/>
      <c r="I81" s="17"/>
      <c r="J81" s="59"/>
      <c r="K81" s="59"/>
      <c r="L81" s="83"/>
      <c r="M81" s="83"/>
      <c r="N81" s="100"/>
      <c r="O81" s="100">
        <v>36</v>
      </c>
      <c r="P81" s="124"/>
      <c r="Q81" s="124"/>
    </row>
    <row r="82" spans="1:17" ht="31.5" x14ac:dyDescent="0.25">
      <c r="A82" s="23" t="s">
        <v>154</v>
      </c>
      <c r="B82" s="24" t="s">
        <v>155</v>
      </c>
      <c r="C82" s="14" t="s">
        <v>135</v>
      </c>
      <c r="D82" s="23">
        <f t="shared" ref="D82:E82" si="19">SUM(D83:D86)</f>
        <v>627</v>
      </c>
      <c r="E82" s="23">
        <f t="shared" si="19"/>
        <v>209</v>
      </c>
      <c r="F82" s="23">
        <f>SUM(F83:F86)</f>
        <v>418</v>
      </c>
      <c r="G82" s="23">
        <f>SUM(G83:G86)</f>
        <v>232</v>
      </c>
      <c r="H82" s="23">
        <f t="shared" ref="H82:Q82" si="20">SUM(H83:H86)</f>
        <v>166</v>
      </c>
      <c r="I82" s="23">
        <f t="shared" si="20"/>
        <v>20</v>
      </c>
      <c r="J82" s="23">
        <f t="shared" si="20"/>
        <v>0</v>
      </c>
      <c r="K82" s="23">
        <f t="shared" si="20"/>
        <v>0</v>
      </c>
      <c r="L82" s="23">
        <f t="shared" si="20"/>
        <v>0</v>
      </c>
      <c r="M82" s="23">
        <f t="shared" si="20"/>
        <v>74</v>
      </c>
      <c r="N82" s="23">
        <f t="shared" si="20"/>
        <v>30</v>
      </c>
      <c r="O82" s="23">
        <f t="shared" si="20"/>
        <v>314</v>
      </c>
      <c r="P82" s="23">
        <f t="shared" si="20"/>
        <v>0</v>
      </c>
      <c r="Q82" s="23">
        <f t="shared" si="20"/>
        <v>0</v>
      </c>
    </row>
    <row r="83" spans="1:17" ht="31.5" x14ac:dyDescent="0.25">
      <c r="A83" s="17" t="s">
        <v>156</v>
      </c>
      <c r="B83" s="20" t="s">
        <v>157</v>
      </c>
      <c r="C83" s="11" t="s">
        <v>46</v>
      </c>
      <c r="D83" s="17">
        <f>E83+F83</f>
        <v>189</v>
      </c>
      <c r="E83" s="17">
        <f>F83/2</f>
        <v>63</v>
      </c>
      <c r="F83" s="17">
        <f>74+52</f>
        <v>126</v>
      </c>
      <c r="G83" s="17">
        <f>F83-H83-I83</f>
        <v>70</v>
      </c>
      <c r="H83" s="17">
        <v>36</v>
      </c>
      <c r="I83" s="17">
        <v>20</v>
      </c>
      <c r="J83" s="59"/>
      <c r="K83" s="59"/>
      <c r="L83" s="83"/>
      <c r="M83" s="83"/>
      <c r="N83" s="100"/>
      <c r="O83" s="100">
        <v>126</v>
      </c>
      <c r="P83" s="124"/>
      <c r="Q83" s="124"/>
    </row>
    <row r="84" spans="1:17" x14ac:dyDescent="0.25">
      <c r="A84" s="17" t="s">
        <v>158</v>
      </c>
      <c r="B84" s="20" t="s">
        <v>159</v>
      </c>
      <c r="C84" s="17" t="s">
        <v>46</v>
      </c>
      <c r="D84" s="17">
        <v>135</v>
      </c>
      <c r="E84" s="17">
        <v>45</v>
      </c>
      <c r="F84" s="17">
        <v>90</v>
      </c>
      <c r="G84" s="17">
        <f>F84-H84</f>
        <v>40</v>
      </c>
      <c r="H84" s="17">
        <v>50</v>
      </c>
      <c r="I84" s="25"/>
      <c r="J84" s="62"/>
      <c r="K84" s="62"/>
      <c r="L84" s="83"/>
      <c r="M84" s="83"/>
      <c r="N84" s="100"/>
      <c r="O84" s="100">
        <v>90</v>
      </c>
      <c r="P84" s="123"/>
      <c r="Q84" s="124"/>
    </row>
    <row r="85" spans="1:17" ht="31.5" x14ac:dyDescent="0.25">
      <c r="A85" s="17" t="s">
        <v>160</v>
      </c>
      <c r="B85" s="20" t="s">
        <v>161</v>
      </c>
      <c r="C85" s="17" t="s">
        <v>50</v>
      </c>
      <c r="D85" s="17">
        <f>E85+F85</f>
        <v>156</v>
      </c>
      <c r="E85" s="17">
        <f>F85/2</f>
        <v>52</v>
      </c>
      <c r="F85" s="17">
        <v>104</v>
      </c>
      <c r="G85" s="26">
        <v>24</v>
      </c>
      <c r="H85" s="26">
        <v>80</v>
      </c>
      <c r="I85" s="25"/>
      <c r="J85" s="62"/>
      <c r="K85" s="62"/>
      <c r="L85" s="83"/>
      <c r="M85" s="59">
        <v>74</v>
      </c>
      <c r="N85" s="59">
        <v>30</v>
      </c>
      <c r="O85" s="100"/>
      <c r="P85" s="123"/>
      <c r="Q85" s="124"/>
    </row>
    <row r="86" spans="1:17" x14ac:dyDescent="0.25">
      <c r="A86" s="59" t="s">
        <v>221</v>
      </c>
      <c r="B86" s="61"/>
      <c r="C86" s="59" t="s">
        <v>50</v>
      </c>
      <c r="D86" s="59">
        <v>147</v>
      </c>
      <c r="E86" s="59">
        <v>49</v>
      </c>
      <c r="F86" s="59">
        <v>98</v>
      </c>
      <c r="G86" s="59">
        <v>98</v>
      </c>
      <c r="H86" s="59" t="s">
        <v>222</v>
      </c>
      <c r="I86" s="62"/>
      <c r="J86" s="62"/>
      <c r="K86" s="62"/>
      <c r="L86" s="59"/>
      <c r="M86" s="59"/>
      <c r="N86" s="59"/>
      <c r="O86" s="59">
        <v>98</v>
      </c>
      <c r="P86" s="59"/>
      <c r="Q86" s="63"/>
    </row>
    <row r="87" spans="1:17" s="2" customFormat="1" x14ac:dyDescent="0.25">
      <c r="A87" s="60" t="s">
        <v>162</v>
      </c>
      <c r="B87" s="20"/>
      <c r="C87" s="17" t="s">
        <v>50</v>
      </c>
      <c r="D87" s="17"/>
      <c r="E87" s="17"/>
      <c r="F87" s="17">
        <v>108</v>
      </c>
      <c r="G87" s="17"/>
      <c r="H87" s="17"/>
      <c r="I87" s="17"/>
      <c r="J87" s="59"/>
      <c r="K87" s="59"/>
      <c r="L87" s="83"/>
      <c r="M87" s="83"/>
      <c r="N87" s="100"/>
      <c r="O87" s="100">
        <v>108</v>
      </c>
      <c r="P87" s="124"/>
      <c r="Q87" s="124"/>
    </row>
    <row r="88" spans="1:17" ht="31.5" x14ac:dyDescent="0.25">
      <c r="A88" s="27" t="s">
        <v>163</v>
      </c>
      <c r="B88" s="28" t="s">
        <v>164</v>
      </c>
      <c r="C88" s="14" t="s">
        <v>135</v>
      </c>
      <c r="D88" s="23">
        <f>D89</f>
        <v>378</v>
      </c>
      <c r="E88" s="23">
        <f t="shared" ref="E88:Q88" si="21">E89</f>
        <v>126</v>
      </c>
      <c r="F88" s="23">
        <f t="shared" si="21"/>
        <v>252</v>
      </c>
      <c r="G88" s="23">
        <f t="shared" si="21"/>
        <v>158</v>
      </c>
      <c r="H88" s="23">
        <f t="shared" si="21"/>
        <v>94</v>
      </c>
      <c r="I88" s="23">
        <f t="shared" si="21"/>
        <v>0</v>
      </c>
      <c r="J88" s="73">
        <f t="shared" si="21"/>
        <v>0</v>
      </c>
      <c r="K88" s="73">
        <f t="shared" si="21"/>
        <v>0</v>
      </c>
      <c r="L88" s="89">
        <f t="shared" si="21"/>
        <v>0</v>
      </c>
      <c r="M88" s="89">
        <f t="shared" si="21"/>
        <v>0</v>
      </c>
      <c r="N88" s="106">
        <f t="shared" si="21"/>
        <v>0</v>
      </c>
      <c r="O88" s="106">
        <f t="shared" si="21"/>
        <v>0</v>
      </c>
      <c r="P88" s="125">
        <f t="shared" si="21"/>
        <v>116</v>
      </c>
      <c r="Q88" s="125">
        <f t="shared" si="21"/>
        <v>136</v>
      </c>
    </row>
    <row r="89" spans="1:17" ht="31.5" x14ac:dyDescent="0.25">
      <c r="A89" s="17" t="s">
        <v>165</v>
      </c>
      <c r="B89" s="20" t="s">
        <v>166</v>
      </c>
      <c r="C89" s="17" t="s">
        <v>167</v>
      </c>
      <c r="D89" s="17">
        <f>E89+F89</f>
        <v>378</v>
      </c>
      <c r="E89" s="17">
        <f>F89/2</f>
        <v>126</v>
      </c>
      <c r="F89" s="17">
        <v>252</v>
      </c>
      <c r="G89" s="17">
        <v>158</v>
      </c>
      <c r="H89" s="17">
        <v>94</v>
      </c>
      <c r="I89" s="17"/>
      <c r="J89" s="63"/>
      <c r="K89" s="63"/>
      <c r="L89" s="90"/>
      <c r="M89" s="90"/>
      <c r="N89" s="107"/>
      <c r="O89" s="107"/>
      <c r="P89" s="123">
        <v>116</v>
      </c>
      <c r="Q89" s="123">
        <v>136</v>
      </c>
    </row>
    <row r="90" spans="1:17" s="2" customFormat="1" x14ac:dyDescent="0.25">
      <c r="A90" s="29" t="s">
        <v>168</v>
      </c>
      <c r="B90" s="29"/>
      <c r="C90" s="29" t="s">
        <v>50</v>
      </c>
      <c r="D90" s="29"/>
      <c r="E90" s="29"/>
      <c r="F90" s="29">
        <v>144</v>
      </c>
      <c r="G90" s="29"/>
      <c r="H90" s="29"/>
      <c r="I90" s="29"/>
      <c r="J90" s="74"/>
      <c r="K90" s="74"/>
      <c r="L90" s="91"/>
      <c r="M90" s="91"/>
      <c r="N90" s="108"/>
      <c r="O90" s="108"/>
      <c r="P90" s="126"/>
      <c r="Q90" s="126">
        <v>144</v>
      </c>
    </row>
    <row r="91" spans="1:17" ht="31.5" x14ac:dyDescent="0.25">
      <c r="A91" s="23" t="s">
        <v>169</v>
      </c>
      <c r="B91" s="24" t="s">
        <v>170</v>
      </c>
      <c r="C91" s="12" t="s">
        <v>135</v>
      </c>
      <c r="D91" s="23">
        <f>SUM(D92)</f>
        <v>120</v>
      </c>
      <c r="E91" s="23">
        <f t="shared" ref="E91:Q91" si="22">SUM(E92)</f>
        <v>40</v>
      </c>
      <c r="F91" s="23">
        <f t="shared" si="22"/>
        <v>80</v>
      </c>
      <c r="G91" s="23">
        <f t="shared" si="22"/>
        <v>30</v>
      </c>
      <c r="H91" s="23">
        <v>50</v>
      </c>
      <c r="I91" s="23">
        <f t="shared" si="22"/>
        <v>0</v>
      </c>
      <c r="J91" s="73">
        <f t="shared" si="22"/>
        <v>0</v>
      </c>
      <c r="K91" s="73">
        <f t="shared" si="22"/>
        <v>0</v>
      </c>
      <c r="L91" s="89">
        <f t="shared" si="22"/>
        <v>0</v>
      </c>
      <c r="M91" s="89">
        <f t="shared" si="22"/>
        <v>80</v>
      </c>
      <c r="N91" s="106">
        <f t="shared" si="22"/>
        <v>0</v>
      </c>
      <c r="O91" s="106">
        <f t="shared" si="22"/>
        <v>0</v>
      </c>
      <c r="P91" s="125">
        <f t="shared" si="22"/>
        <v>0</v>
      </c>
      <c r="Q91" s="125">
        <f t="shared" si="22"/>
        <v>0</v>
      </c>
    </row>
    <row r="92" spans="1:17" x14ac:dyDescent="0.25">
      <c r="A92" s="17" t="s">
        <v>171</v>
      </c>
      <c r="B92" s="20" t="s">
        <v>172</v>
      </c>
      <c r="C92" s="11" t="s">
        <v>46</v>
      </c>
      <c r="D92" s="17">
        <f>E92+F92</f>
        <v>120</v>
      </c>
      <c r="E92" s="17">
        <v>40</v>
      </c>
      <c r="F92" s="17">
        <f>72+8</f>
        <v>80</v>
      </c>
      <c r="G92" s="17">
        <v>30</v>
      </c>
      <c r="H92" s="17">
        <v>50</v>
      </c>
      <c r="I92" s="17"/>
      <c r="J92" s="59"/>
      <c r="K92" s="59"/>
      <c r="L92" s="83"/>
      <c r="M92" s="83">
        <v>80</v>
      </c>
      <c r="N92" s="107"/>
      <c r="O92" s="107"/>
      <c r="P92" s="124"/>
      <c r="Q92" s="124"/>
    </row>
    <row r="93" spans="1:17" s="2" customFormat="1" x14ac:dyDescent="0.25">
      <c r="A93" s="17" t="s">
        <v>173</v>
      </c>
      <c r="B93" s="20"/>
      <c r="C93" s="17" t="s">
        <v>50</v>
      </c>
      <c r="D93" s="17"/>
      <c r="E93" s="17"/>
      <c r="F93" s="17">
        <v>36</v>
      </c>
      <c r="G93" s="17"/>
      <c r="H93" s="17"/>
      <c r="I93" s="17"/>
      <c r="J93" s="59"/>
      <c r="K93" s="59"/>
      <c r="L93" s="83"/>
      <c r="M93" s="83">
        <v>36</v>
      </c>
      <c r="N93" s="107"/>
      <c r="O93" s="107"/>
      <c r="P93" s="124"/>
      <c r="Q93" s="124"/>
    </row>
    <row r="94" spans="1:17" x14ac:dyDescent="0.25">
      <c r="A94" s="146" t="s">
        <v>174</v>
      </c>
      <c r="B94" s="146"/>
      <c r="C94" s="30" t="s">
        <v>175</v>
      </c>
      <c r="D94" s="31">
        <f>D17+D35+D41+D45</f>
        <v>7236</v>
      </c>
      <c r="E94" s="48">
        <f t="shared" ref="E94:I94" si="23">E17+E35+E41+E45</f>
        <v>2412</v>
      </c>
      <c r="F94" s="48">
        <f>F17+F35+F41+F45</f>
        <v>4824</v>
      </c>
      <c r="G94" s="48">
        <f t="shared" si="23"/>
        <v>2429</v>
      </c>
      <c r="H94" s="48">
        <f t="shared" si="23"/>
        <v>2335</v>
      </c>
      <c r="I94" s="48">
        <f t="shared" si="23"/>
        <v>60</v>
      </c>
      <c r="J94" s="66">
        <f>J17+J35+J41+J45</f>
        <v>576</v>
      </c>
      <c r="K94" s="66">
        <f t="shared" ref="K94:Q94" si="24">K17+K35+K41+K45</f>
        <v>828</v>
      </c>
      <c r="L94" s="80">
        <f t="shared" si="24"/>
        <v>576</v>
      </c>
      <c r="M94" s="66">
        <f t="shared" si="24"/>
        <v>648</v>
      </c>
      <c r="N94" s="66">
        <f t="shared" si="24"/>
        <v>540</v>
      </c>
      <c r="O94" s="66">
        <f t="shared" si="24"/>
        <v>720</v>
      </c>
      <c r="P94" s="115">
        <f t="shared" si="24"/>
        <v>612</v>
      </c>
      <c r="Q94" s="115">
        <f t="shared" si="24"/>
        <v>324</v>
      </c>
    </row>
    <row r="95" spans="1:17" ht="15.75" customHeight="1" x14ac:dyDescent="0.25">
      <c r="A95" s="32"/>
      <c r="B95" s="33"/>
      <c r="C95" s="33"/>
      <c r="D95" s="33"/>
      <c r="E95" s="34"/>
      <c r="F95" s="147" t="s">
        <v>176</v>
      </c>
      <c r="G95" s="144" t="s">
        <v>177</v>
      </c>
      <c r="H95" s="144"/>
      <c r="I95" s="144"/>
      <c r="J95" s="149">
        <v>14</v>
      </c>
      <c r="K95" s="149">
        <v>15</v>
      </c>
      <c r="L95" s="151">
        <v>16</v>
      </c>
      <c r="M95" s="151">
        <v>17</v>
      </c>
      <c r="N95" s="130">
        <v>18</v>
      </c>
      <c r="O95" s="130">
        <v>19</v>
      </c>
      <c r="P95" s="132">
        <v>20</v>
      </c>
      <c r="Q95" s="132">
        <v>21</v>
      </c>
    </row>
    <row r="96" spans="1:17" x14ac:dyDescent="0.25">
      <c r="A96" s="35" t="s">
        <v>178</v>
      </c>
      <c r="B96" s="36"/>
      <c r="C96" s="36"/>
      <c r="D96" s="36"/>
      <c r="E96" s="37"/>
      <c r="F96" s="148"/>
      <c r="G96" s="144"/>
      <c r="H96" s="144"/>
      <c r="I96" s="144"/>
      <c r="J96" s="150"/>
      <c r="K96" s="150"/>
      <c r="L96" s="152"/>
      <c r="M96" s="152"/>
      <c r="N96" s="131"/>
      <c r="O96" s="131"/>
      <c r="P96" s="133"/>
      <c r="Q96" s="133"/>
    </row>
    <row r="97" spans="1:17" x14ac:dyDescent="0.25">
      <c r="A97" s="38"/>
      <c r="B97" s="36"/>
      <c r="C97" s="36"/>
      <c r="D97" s="36"/>
      <c r="E97" s="37"/>
      <c r="F97" s="148"/>
      <c r="G97" s="153" t="s">
        <v>179</v>
      </c>
      <c r="H97" s="154"/>
      <c r="I97" s="155"/>
      <c r="J97" s="75">
        <f>J94/2</f>
        <v>288</v>
      </c>
      <c r="K97" s="75">
        <f t="shared" ref="K97:Q97" si="25">K94/2</f>
        <v>414</v>
      </c>
      <c r="L97" s="92">
        <f t="shared" si="25"/>
        <v>288</v>
      </c>
      <c r="M97" s="92">
        <f t="shared" si="25"/>
        <v>324</v>
      </c>
      <c r="N97" s="109">
        <f t="shared" si="25"/>
        <v>270</v>
      </c>
      <c r="O97" s="109">
        <f t="shared" si="25"/>
        <v>360</v>
      </c>
      <c r="P97" s="127">
        <f t="shared" si="25"/>
        <v>306</v>
      </c>
      <c r="Q97" s="127">
        <f t="shared" si="25"/>
        <v>162</v>
      </c>
    </row>
    <row r="98" spans="1:17" x14ac:dyDescent="0.25">
      <c r="A98" s="39"/>
      <c r="B98" s="36"/>
      <c r="C98" s="36"/>
      <c r="D98" s="36"/>
      <c r="E98" s="37"/>
      <c r="F98" s="148"/>
      <c r="G98" s="144" t="s">
        <v>180</v>
      </c>
      <c r="H98" s="144"/>
      <c r="I98" s="144"/>
      <c r="J98" s="59">
        <f>J73+J81+J93</f>
        <v>0</v>
      </c>
      <c r="K98" s="59">
        <f t="shared" ref="K98:Q98" si="26">K73+K81+K93</f>
        <v>0</v>
      </c>
      <c r="L98" s="83">
        <f t="shared" si="26"/>
        <v>0</v>
      </c>
      <c r="M98" s="83">
        <f t="shared" si="26"/>
        <v>108</v>
      </c>
      <c r="N98" s="100">
        <f t="shared" si="26"/>
        <v>0</v>
      </c>
      <c r="O98" s="100">
        <f t="shared" si="26"/>
        <v>36</v>
      </c>
      <c r="P98" s="123">
        <f t="shared" si="26"/>
        <v>0</v>
      </c>
      <c r="Q98" s="123">
        <f t="shared" si="26"/>
        <v>0</v>
      </c>
    </row>
    <row r="99" spans="1:17" x14ac:dyDescent="0.25">
      <c r="A99" s="40" t="s">
        <v>181</v>
      </c>
      <c r="B99" s="41"/>
      <c r="C99" s="41"/>
      <c r="D99" s="36"/>
      <c r="E99" s="37"/>
      <c r="F99" s="148"/>
      <c r="G99" s="156" t="s">
        <v>182</v>
      </c>
      <c r="H99" s="156"/>
      <c r="I99" s="156"/>
      <c r="J99" s="138"/>
      <c r="K99" s="138"/>
      <c r="L99" s="139"/>
      <c r="M99" s="139">
        <v>72</v>
      </c>
      <c r="N99" s="157">
        <v>36</v>
      </c>
      <c r="O99" s="157">
        <v>108</v>
      </c>
      <c r="P99" s="145"/>
      <c r="Q99" s="145">
        <v>144</v>
      </c>
    </row>
    <row r="100" spans="1:17" x14ac:dyDescent="0.25">
      <c r="A100" s="40" t="s">
        <v>183</v>
      </c>
      <c r="B100" s="41"/>
      <c r="C100" s="41"/>
      <c r="D100" s="36"/>
      <c r="E100" s="37"/>
      <c r="F100" s="148"/>
      <c r="G100" s="156"/>
      <c r="H100" s="156"/>
      <c r="I100" s="156"/>
      <c r="J100" s="138"/>
      <c r="K100" s="138"/>
      <c r="L100" s="139"/>
      <c r="M100" s="139"/>
      <c r="N100" s="157"/>
      <c r="O100" s="157"/>
      <c r="P100" s="145"/>
      <c r="Q100" s="145"/>
    </row>
    <row r="101" spans="1:17" x14ac:dyDescent="0.25">
      <c r="A101" s="42"/>
      <c r="B101" s="43"/>
      <c r="C101" s="43"/>
      <c r="D101" s="36"/>
      <c r="E101" s="37"/>
      <c r="F101" s="148"/>
      <c r="G101" s="156"/>
      <c r="H101" s="156"/>
      <c r="I101" s="156"/>
      <c r="J101" s="138"/>
      <c r="K101" s="138"/>
      <c r="L101" s="139"/>
      <c r="M101" s="139"/>
      <c r="N101" s="157"/>
      <c r="O101" s="157"/>
      <c r="P101" s="145"/>
      <c r="Q101" s="145"/>
    </row>
    <row r="102" spans="1:17" ht="16.5" thickBot="1" x14ac:dyDescent="0.3">
      <c r="A102" s="42"/>
      <c r="B102" s="43"/>
      <c r="C102" s="43"/>
      <c r="D102" s="36"/>
      <c r="E102" s="37"/>
      <c r="F102" s="148"/>
      <c r="G102" s="140" t="s">
        <v>184</v>
      </c>
      <c r="H102" s="140"/>
      <c r="I102" s="140"/>
      <c r="J102" s="59"/>
      <c r="K102" s="59"/>
      <c r="L102" s="83"/>
      <c r="M102" s="83"/>
      <c r="N102" s="100"/>
      <c r="O102" s="100"/>
      <c r="P102" s="123"/>
      <c r="Q102" s="123">
        <v>144</v>
      </c>
    </row>
    <row r="103" spans="1:17" ht="21" thickBot="1" x14ac:dyDescent="0.35">
      <c r="A103" s="42"/>
      <c r="B103" s="43"/>
      <c r="C103" s="43"/>
      <c r="D103" s="36"/>
      <c r="E103" s="37"/>
      <c r="F103" s="148"/>
      <c r="G103" s="141">
        <f>SUM(J103:Q103)</f>
        <v>648</v>
      </c>
      <c r="H103" s="142"/>
      <c r="I103" s="143"/>
      <c r="J103" s="76">
        <f>SUM(J98:J102)</f>
        <v>0</v>
      </c>
      <c r="K103" s="76">
        <f t="shared" ref="K103:Q103" si="27">SUM(K98:K102)</f>
        <v>0</v>
      </c>
      <c r="L103" s="93">
        <f t="shared" si="27"/>
        <v>0</v>
      </c>
      <c r="M103" s="93">
        <f t="shared" si="27"/>
        <v>180</v>
      </c>
      <c r="N103" s="110">
        <f t="shared" si="27"/>
        <v>36</v>
      </c>
      <c r="O103" s="110">
        <f t="shared" si="27"/>
        <v>144</v>
      </c>
      <c r="P103" s="128">
        <f t="shared" si="27"/>
        <v>0</v>
      </c>
      <c r="Q103" s="128">
        <f t="shared" si="27"/>
        <v>288</v>
      </c>
    </row>
    <row r="104" spans="1:17" x14ac:dyDescent="0.25">
      <c r="A104" s="39"/>
      <c r="B104" s="36"/>
      <c r="C104" s="36"/>
      <c r="D104" s="36"/>
      <c r="E104" s="37"/>
      <c r="F104" s="148"/>
      <c r="G104" s="144" t="s">
        <v>185</v>
      </c>
      <c r="H104" s="144"/>
      <c r="I104" s="144"/>
      <c r="J104" s="74">
        <v>2</v>
      </c>
      <c r="K104" s="74">
        <v>2</v>
      </c>
      <c r="L104" s="91">
        <v>3</v>
      </c>
      <c r="M104" s="91">
        <v>4</v>
      </c>
      <c r="N104" s="108">
        <v>3</v>
      </c>
      <c r="O104" s="108">
        <v>3</v>
      </c>
      <c r="P104" s="126">
        <v>5</v>
      </c>
      <c r="Q104" s="126">
        <v>1</v>
      </c>
    </row>
    <row r="105" spans="1:17" x14ac:dyDescent="0.25">
      <c r="A105" s="39"/>
      <c r="B105" s="36"/>
      <c r="C105" s="36"/>
      <c r="D105" s="36"/>
      <c r="E105" s="37"/>
      <c r="F105" s="148"/>
      <c r="G105" s="144" t="s">
        <v>186</v>
      </c>
      <c r="H105" s="144"/>
      <c r="I105" s="144"/>
      <c r="J105" s="74">
        <v>1</v>
      </c>
      <c r="K105" s="74">
        <v>8</v>
      </c>
      <c r="L105" s="91">
        <v>5</v>
      </c>
      <c r="M105" s="91">
        <v>4</v>
      </c>
      <c r="N105" s="108">
        <v>3</v>
      </c>
      <c r="O105" s="108">
        <v>3</v>
      </c>
      <c r="P105" s="126">
        <v>3</v>
      </c>
      <c r="Q105" s="126">
        <v>4</v>
      </c>
    </row>
    <row r="106" spans="1:17" x14ac:dyDescent="0.25">
      <c r="A106" s="44"/>
      <c r="B106" s="45"/>
      <c r="C106" s="45"/>
      <c r="D106" s="45"/>
      <c r="E106" s="46"/>
      <c r="F106" s="148"/>
      <c r="G106" s="144" t="s">
        <v>187</v>
      </c>
      <c r="H106" s="144"/>
      <c r="I106" s="144"/>
      <c r="J106" s="74">
        <v>1</v>
      </c>
      <c r="K106" s="74">
        <v>0</v>
      </c>
      <c r="L106" s="91">
        <v>0</v>
      </c>
      <c r="M106" s="91">
        <v>1</v>
      </c>
      <c r="N106" s="108">
        <v>1</v>
      </c>
      <c r="O106" s="108">
        <v>1</v>
      </c>
      <c r="P106" s="126">
        <v>1</v>
      </c>
      <c r="Q106" s="126">
        <v>0</v>
      </c>
    </row>
    <row r="107" spans="1:17" ht="20.25" x14ac:dyDescent="0.3">
      <c r="A107" s="134"/>
      <c r="B107" s="134"/>
      <c r="C107" s="134"/>
      <c r="D107" s="134"/>
      <c r="E107" s="134"/>
      <c r="F107" s="148"/>
      <c r="G107" s="135"/>
      <c r="H107" s="136"/>
      <c r="I107" s="137"/>
      <c r="J107" s="77">
        <f>SUM(J104:J106)</f>
        <v>4</v>
      </c>
      <c r="K107" s="77">
        <f t="shared" ref="K107:Q107" si="28">SUM(K104:K106)</f>
        <v>10</v>
      </c>
      <c r="L107" s="94">
        <f t="shared" si="28"/>
        <v>8</v>
      </c>
      <c r="M107" s="94">
        <f t="shared" si="28"/>
        <v>9</v>
      </c>
      <c r="N107" s="111">
        <f t="shared" si="28"/>
        <v>7</v>
      </c>
      <c r="O107" s="111">
        <f t="shared" si="28"/>
        <v>7</v>
      </c>
      <c r="P107" s="129">
        <f t="shared" si="28"/>
        <v>9</v>
      </c>
      <c r="Q107" s="129">
        <f t="shared" si="28"/>
        <v>5</v>
      </c>
    </row>
    <row r="109" spans="1:17" x14ac:dyDescent="0.25">
      <c r="J109" s="64">
        <v>16</v>
      </c>
      <c r="K109" s="64">
        <v>23</v>
      </c>
      <c r="L109" s="78">
        <v>16</v>
      </c>
      <c r="M109" s="78">
        <v>18</v>
      </c>
      <c r="N109" s="95">
        <v>15</v>
      </c>
      <c r="O109" s="95">
        <v>20</v>
      </c>
      <c r="P109" s="112">
        <v>17</v>
      </c>
      <c r="Q109" s="112">
        <v>9</v>
      </c>
    </row>
    <row r="110" spans="1:17" x14ac:dyDescent="0.25">
      <c r="J110" s="64">
        <f>J109*36</f>
        <v>576</v>
      </c>
      <c r="K110" s="64">
        <f t="shared" ref="K110:Q110" si="29">K109*36</f>
        <v>828</v>
      </c>
      <c r="L110" s="64">
        <f t="shared" si="29"/>
        <v>576</v>
      </c>
      <c r="M110" s="64">
        <f t="shared" si="29"/>
        <v>648</v>
      </c>
      <c r="N110" s="64">
        <f t="shared" si="29"/>
        <v>540</v>
      </c>
      <c r="O110" s="64">
        <f t="shared" si="29"/>
        <v>720</v>
      </c>
      <c r="P110" s="64">
        <f t="shared" si="29"/>
        <v>612</v>
      </c>
      <c r="Q110" s="64">
        <f t="shared" si="29"/>
        <v>324</v>
      </c>
    </row>
    <row r="112" spans="1:17" x14ac:dyDescent="0.25">
      <c r="O112" s="95">
        <f>818-720</f>
        <v>98</v>
      </c>
    </row>
  </sheetData>
  <mergeCells count="60">
    <mergeCell ref="A4:B4"/>
    <mergeCell ref="C4:Q4"/>
    <mergeCell ref="C6:F6"/>
    <mergeCell ref="G6:Q6"/>
    <mergeCell ref="F7:K7"/>
    <mergeCell ref="N7:Q7"/>
    <mergeCell ref="G8:K8"/>
    <mergeCell ref="N8:Q8"/>
    <mergeCell ref="A9:I9"/>
    <mergeCell ref="A11:A15"/>
    <mergeCell ref="B11:B15"/>
    <mergeCell ref="C11:C15"/>
    <mergeCell ref="D11:I11"/>
    <mergeCell ref="J11:Q11"/>
    <mergeCell ref="D12:D15"/>
    <mergeCell ref="E12:E15"/>
    <mergeCell ref="F14:F15"/>
    <mergeCell ref="G14:I14"/>
    <mergeCell ref="J14:J15"/>
    <mergeCell ref="K14:K15"/>
    <mergeCell ref="Q14:Q15"/>
    <mergeCell ref="F12:I12"/>
    <mergeCell ref="J12:K12"/>
    <mergeCell ref="L12:M12"/>
    <mergeCell ref="N12:O12"/>
    <mergeCell ref="P12:Q12"/>
    <mergeCell ref="L14:L15"/>
    <mergeCell ref="M14:M15"/>
    <mergeCell ref="N14:N15"/>
    <mergeCell ref="O14:O15"/>
    <mergeCell ref="P14:P15"/>
    <mergeCell ref="Q95:Q96"/>
    <mergeCell ref="Q99:Q101"/>
    <mergeCell ref="A94:B94"/>
    <mergeCell ref="F95:F107"/>
    <mergeCell ref="G95:I96"/>
    <mergeCell ref="J95:J96"/>
    <mergeCell ref="K95:K96"/>
    <mergeCell ref="L95:L96"/>
    <mergeCell ref="G97:I97"/>
    <mergeCell ref="G98:I98"/>
    <mergeCell ref="G99:I101"/>
    <mergeCell ref="J99:J101"/>
    <mergeCell ref="N99:N101"/>
    <mergeCell ref="O99:O101"/>
    <mergeCell ref="P99:P101"/>
    <mergeCell ref="M95:M96"/>
    <mergeCell ref="N95:N96"/>
    <mergeCell ref="O95:O96"/>
    <mergeCell ref="P95:P96"/>
    <mergeCell ref="A107:E107"/>
    <mergeCell ref="G107:I107"/>
    <mergeCell ref="K99:K101"/>
    <mergeCell ref="L99:L101"/>
    <mergeCell ref="M99:M101"/>
    <mergeCell ref="G102:I102"/>
    <mergeCell ref="G103:I103"/>
    <mergeCell ref="G104:I104"/>
    <mergeCell ref="G105:I105"/>
    <mergeCell ref="G106:I10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Экономика т бухгалтерский учет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</dc:creator>
  <cp:lastModifiedBy>Кускова Елена Викторовна 2</cp:lastModifiedBy>
  <cp:lastPrinted>2018-04-27T08:46:12Z</cp:lastPrinted>
  <dcterms:created xsi:type="dcterms:W3CDTF">2016-09-19T02:17:50Z</dcterms:created>
  <dcterms:modified xsi:type="dcterms:W3CDTF">2018-05-04T08:53:54Z</dcterms:modified>
</cp:coreProperties>
</file>