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8515" windowHeight="11790"/>
  </bookViews>
  <sheets>
    <sheet name="Техническая эксплуатация " sheetId="1" r:id="rId1"/>
    <sheet name="Техническая эксплуатация  (2)" sheetId="2" r:id="rId2"/>
  </sheets>
  <calcPr calcId="125725"/>
</workbook>
</file>

<file path=xl/calcChain.xml><?xml version="1.0" encoding="utf-8"?>
<calcChain xmlns="http://schemas.openxmlformats.org/spreadsheetml/2006/main">
  <c r="O70" i="1"/>
  <c r="P70"/>
  <c r="Q70"/>
  <c r="R70"/>
  <c r="D17" i="2"/>
  <c r="F17"/>
  <c r="H17"/>
  <c r="I17"/>
  <c r="J17"/>
  <c r="K17"/>
  <c r="L17"/>
  <c r="M17"/>
  <c r="N17"/>
  <c r="O49"/>
  <c r="N49"/>
  <c r="M49"/>
  <c r="L49"/>
  <c r="K49"/>
  <c r="J49"/>
  <c r="O38"/>
  <c r="N38"/>
  <c r="M38"/>
  <c r="L38"/>
  <c r="K38"/>
  <c r="J38"/>
  <c r="O36"/>
  <c r="N36"/>
  <c r="N42" s="1"/>
  <c r="M36"/>
  <c r="L36"/>
  <c r="K36"/>
  <c r="J36"/>
  <c r="J42" s="1"/>
  <c r="O33"/>
  <c r="N33"/>
  <c r="M33"/>
  <c r="L33"/>
  <c r="G30"/>
  <c r="D30"/>
  <c r="E30" s="1"/>
  <c r="D29"/>
  <c r="E29" s="1"/>
  <c r="O28"/>
  <c r="N28"/>
  <c r="M28"/>
  <c r="L28"/>
  <c r="K28"/>
  <c r="J28"/>
  <c r="I28"/>
  <c r="H28"/>
  <c r="G28"/>
  <c r="F28"/>
  <c r="G25"/>
  <c r="G24" s="1"/>
  <c r="D25"/>
  <c r="D24" s="1"/>
  <c r="O24"/>
  <c r="N24"/>
  <c r="M24"/>
  <c r="L24"/>
  <c r="K24"/>
  <c r="J24"/>
  <c r="I24"/>
  <c r="H24"/>
  <c r="F24"/>
  <c r="G22"/>
  <c r="G21" s="1"/>
  <c r="D22"/>
  <c r="E22" s="1"/>
  <c r="E21" s="1"/>
  <c r="O21"/>
  <c r="N21"/>
  <c r="M21"/>
  <c r="L21"/>
  <c r="K21"/>
  <c r="J21"/>
  <c r="I21"/>
  <c r="H21"/>
  <c r="F21"/>
  <c r="G18"/>
  <c r="G17" s="1"/>
  <c r="D18"/>
  <c r="E18" s="1"/>
  <c r="E17" s="1"/>
  <c r="D15"/>
  <c r="E15" s="1"/>
  <c r="G14"/>
  <c r="D14"/>
  <c r="E14" s="1"/>
  <c r="G13"/>
  <c r="D13"/>
  <c r="E13" s="1"/>
  <c r="G12"/>
  <c r="D12"/>
  <c r="E12" s="1"/>
  <c r="G11"/>
  <c r="D11"/>
  <c r="E11" s="1"/>
  <c r="G10"/>
  <c r="D10"/>
  <c r="E10" s="1"/>
  <c r="G9"/>
  <c r="D9"/>
  <c r="E9" s="1"/>
  <c r="G8"/>
  <c r="E8"/>
  <c r="G7"/>
  <c r="E7"/>
  <c r="G6"/>
  <c r="E6"/>
  <c r="G5"/>
  <c r="E5"/>
  <c r="O4"/>
  <c r="N4"/>
  <c r="M4"/>
  <c r="L4"/>
  <c r="K4"/>
  <c r="J4"/>
  <c r="I4"/>
  <c r="H4"/>
  <c r="F4"/>
  <c r="D28" l="1"/>
  <c r="K42"/>
  <c r="O42"/>
  <c r="G4"/>
  <c r="D21"/>
  <c r="H32"/>
  <c r="L32"/>
  <c r="L35" s="1"/>
  <c r="F32"/>
  <c r="M32"/>
  <c r="M35" s="1"/>
  <c r="N32"/>
  <c r="N35" s="1"/>
  <c r="O32"/>
  <c r="O35" s="1"/>
  <c r="G32"/>
  <c r="E25"/>
  <c r="E24" s="1"/>
  <c r="M42"/>
  <c r="I32"/>
  <c r="K32"/>
  <c r="K35" s="1"/>
  <c r="L42"/>
  <c r="E28"/>
  <c r="J32"/>
  <c r="J35" s="1"/>
  <c r="E4"/>
  <c r="D4"/>
  <c r="G42" l="1"/>
  <c r="E32"/>
  <c r="D32"/>
  <c r="L33" i="1" l="1"/>
  <c r="M33"/>
  <c r="L44"/>
  <c r="L45"/>
  <c r="M45"/>
  <c r="M44" s="1"/>
  <c r="L40"/>
  <c r="M40"/>
  <c r="L62"/>
  <c r="P62"/>
  <c r="L63"/>
  <c r="M63"/>
  <c r="M62" s="1"/>
  <c r="N63"/>
  <c r="N62" s="1"/>
  <c r="O63"/>
  <c r="O62" s="1"/>
  <c r="P63"/>
  <c r="Q63"/>
  <c r="Q62" s="1"/>
  <c r="E85"/>
  <c r="F85"/>
  <c r="I85"/>
  <c r="D85"/>
  <c r="G32"/>
  <c r="G30" s="1"/>
  <c r="G31"/>
  <c r="D31"/>
  <c r="D30" s="1"/>
  <c r="Q30"/>
  <c r="P30"/>
  <c r="O30"/>
  <c r="N30"/>
  <c r="M30"/>
  <c r="M14" s="1"/>
  <c r="L30"/>
  <c r="K30"/>
  <c r="J30"/>
  <c r="I30"/>
  <c r="H30"/>
  <c r="F30"/>
  <c r="E30"/>
  <c r="G29"/>
  <c r="D29"/>
  <c r="G28"/>
  <c r="D28"/>
  <c r="G27"/>
  <c r="D27"/>
  <c r="G26"/>
  <c r="D26"/>
  <c r="G25"/>
  <c r="D25"/>
  <c r="G24"/>
  <c r="D24"/>
  <c r="G23"/>
  <c r="D23"/>
  <c r="D22" s="1"/>
  <c r="Q22"/>
  <c r="P22"/>
  <c r="O22"/>
  <c r="N22"/>
  <c r="M22"/>
  <c r="L22"/>
  <c r="K22"/>
  <c r="J22"/>
  <c r="I22"/>
  <c r="H22"/>
  <c r="F22"/>
  <c r="E22"/>
  <c r="E14" s="1"/>
  <c r="G21"/>
  <c r="D21"/>
  <c r="G20"/>
  <c r="D20"/>
  <c r="G19"/>
  <c r="D19"/>
  <c r="G18"/>
  <c r="D18"/>
  <c r="G17"/>
  <c r="D17"/>
  <c r="G16"/>
  <c r="D16"/>
  <c r="Q15"/>
  <c r="P15"/>
  <c r="P14" s="1"/>
  <c r="O15"/>
  <c r="O14" s="1"/>
  <c r="N15"/>
  <c r="M15"/>
  <c r="L15"/>
  <c r="L14" s="1"/>
  <c r="K15"/>
  <c r="K14" s="1"/>
  <c r="K85" s="1"/>
  <c r="J15"/>
  <c r="J14" s="1"/>
  <c r="J85" s="1"/>
  <c r="I15"/>
  <c r="H15"/>
  <c r="H14" s="1"/>
  <c r="G15"/>
  <c r="F15"/>
  <c r="E15"/>
  <c r="D15"/>
  <c r="D14" s="1"/>
  <c r="Q14"/>
  <c r="N14"/>
  <c r="I14"/>
  <c r="F14"/>
  <c r="Q102"/>
  <c r="P102"/>
  <c r="O102"/>
  <c r="N102"/>
  <c r="M102"/>
  <c r="L102"/>
  <c r="K102"/>
  <c r="J102"/>
  <c r="P91"/>
  <c r="O91"/>
  <c r="N91"/>
  <c r="M91"/>
  <c r="L91"/>
  <c r="K91"/>
  <c r="J91"/>
  <c r="Q89"/>
  <c r="Q95" s="1"/>
  <c r="P89"/>
  <c r="P95" s="1"/>
  <c r="O89"/>
  <c r="O95" s="1"/>
  <c r="N89"/>
  <c r="N95" s="1"/>
  <c r="M89"/>
  <c r="L89"/>
  <c r="L95" s="1"/>
  <c r="K89"/>
  <c r="K95" s="1"/>
  <c r="J89"/>
  <c r="J95" s="1"/>
  <c r="Q86"/>
  <c r="P86"/>
  <c r="O86"/>
  <c r="N86"/>
  <c r="M86"/>
  <c r="L86"/>
  <c r="R84"/>
  <c r="G83"/>
  <c r="D83"/>
  <c r="E83" s="1"/>
  <c r="E82"/>
  <c r="D82"/>
  <c r="Q81"/>
  <c r="P81"/>
  <c r="O81"/>
  <c r="N81"/>
  <c r="M81"/>
  <c r="L81"/>
  <c r="K81"/>
  <c r="J81"/>
  <c r="I81"/>
  <c r="H81"/>
  <c r="G81"/>
  <c r="F81"/>
  <c r="R80"/>
  <c r="R79"/>
  <c r="G78"/>
  <c r="D78"/>
  <c r="D77" s="1"/>
  <c r="Q77"/>
  <c r="P77"/>
  <c r="O77"/>
  <c r="N77"/>
  <c r="M77"/>
  <c r="L77"/>
  <c r="K77"/>
  <c r="J77"/>
  <c r="I77"/>
  <c r="H77"/>
  <c r="G77"/>
  <c r="F77"/>
  <c r="R76"/>
  <c r="G75"/>
  <c r="G74" s="1"/>
  <c r="E75"/>
  <c r="E74" s="1"/>
  <c r="D75"/>
  <c r="Q74"/>
  <c r="P74"/>
  <c r="O74"/>
  <c r="N74"/>
  <c r="M74"/>
  <c r="L74"/>
  <c r="K74"/>
  <c r="J74"/>
  <c r="I74"/>
  <c r="H74"/>
  <c r="F74"/>
  <c r="D74"/>
  <c r="R73"/>
  <c r="R72"/>
  <c r="G71"/>
  <c r="G70" s="1"/>
  <c r="D71"/>
  <c r="E71" s="1"/>
  <c r="E70" s="1"/>
  <c r="N70"/>
  <c r="M70"/>
  <c r="L70"/>
  <c r="K70"/>
  <c r="J70"/>
  <c r="I70"/>
  <c r="H70"/>
  <c r="F70"/>
  <c r="R69"/>
  <c r="G68"/>
  <c r="E68"/>
  <c r="D68"/>
  <c r="D67"/>
  <c r="E67" s="1"/>
  <c r="G66"/>
  <c r="E66"/>
  <c r="D66"/>
  <c r="G65"/>
  <c r="D65"/>
  <c r="E65" s="1"/>
  <c r="G64"/>
  <c r="D64"/>
  <c r="P44"/>
  <c r="K63"/>
  <c r="J63"/>
  <c r="I63"/>
  <c r="H63"/>
  <c r="F63"/>
  <c r="H62"/>
  <c r="H61"/>
  <c r="H45" s="1"/>
  <c r="E61"/>
  <c r="D61" s="1"/>
  <c r="R60"/>
  <c r="G60"/>
  <c r="D60"/>
  <c r="E60" s="1"/>
  <c r="G59"/>
  <c r="E59"/>
  <c r="D59"/>
  <c r="G58"/>
  <c r="D58"/>
  <c r="E58" s="1"/>
  <c r="G57"/>
  <c r="E57"/>
  <c r="D57"/>
  <c r="R57" s="1"/>
  <c r="G56"/>
  <c r="D56"/>
  <c r="E56" s="1"/>
  <c r="G55"/>
  <c r="D55"/>
  <c r="E55" s="1"/>
  <c r="G54"/>
  <c r="D54"/>
  <c r="E54" s="1"/>
  <c r="G53"/>
  <c r="E53"/>
  <c r="D53"/>
  <c r="G52"/>
  <c r="D52"/>
  <c r="E52" s="1"/>
  <c r="G51"/>
  <c r="D51"/>
  <c r="E51" s="1"/>
  <c r="G50"/>
  <c r="D50"/>
  <c r="E50" s="1"/>
  <c r="G49"/>
  <c r="E49"/>
  <c r="D49"/>
  <c r="G48"/>
  <c r="D48"/>
  <c r="E48" s="1"/>
  <c r="G47"/>
  <c r="F47"/>
  <c r="D47"/>
  <c r="E47" s="1"/>
  <c r="F46"/>
  <c r="G46" s="1"/>
  <c r="Q45"/>
  <c r="P45"/>
  <c r="O45"/>
  <c r="N45"/>
  <c r="K45"/>
  <c r="J45"/>
  <c r="I45"/>
  <c r="G43"/>
  <c r="G40" s="1"/>
  <c r="D43"/>
  <c r="E43" s="1"/>
  <c r="G42"/>
  <c r="D42"/>
  <c r="E42" s="1"/>
  <c r="G41"/>
  <c r="E41"/>
  <c r="D41"/>
  <c r="Q40"/>
  <c r="P40"/>
  <c r="O40"/>
  <c r="N40"/>
  <c r="K40"/>
  <c r="J40"/>
  <c r="I40"/>
  <c r="H40"/>
  <c r="F40"/>
  <c r="R39"/>
  <c r="G39"/>
  <c r="D39"/>
  <c r="E39" s="1"/>
  <c r="R38"/>
  <c r="G38"/>
  <c r="D38"/>
  <c r="E38" s="1"/>
  <c r="G37"/>
  <c r="E37"/>
  <c r="G36"/>
  <c r="E36"/>
  <c r="G35"/>
  <c r="E35"/>
  <c r="G34"/>
  <c r="E34"/>
  <c r="Q33"/>
  <c r="P33"/>
  <c r="O33"/>
  <c r="N33"/>
  <c r="K33"/>
  <c r="J33"/>
  <c r="I33"/>
  <c r="H33"/>
  <c r="F33"/>
  <c r="G45" l="1"/>
  <c r="M95"/>
  <c r="G95" s="1"/>
  <c r="G33"/>
  <c r="J62"/>
  <c r="D63"/>
  <c r="D62" s="1"/>
  <c r="D44" s="1"/>
  <c r="L85"/>
  <c r="L88" s="1"/>
  <c r="P88"/>
  <c r="R85"/>
  <c r="D40"/>
  <c r="J44"/>
  <c r="J88" s="1"/>
  <c r="N44"/>
  <c r="N85" s="1"/>
  <c r="N88" s="1"/>
  <c r="D46"/>
  <c r="D45" s="1"/>
  <c r="I62"/>
  <c r="M85"/>
  <c r="M88" s="1"/>
  <c r="G63"/>
  <c r="G62" s="1"/>
  <c r="G44" s="1"/>
  <c r="G85" s="1"/>
  <c r="G22"/>
  <c r="K62"/>
  <c r="K44" s="1"/>
  <c r="K88" s="1"/>
  <c r="O44"/>
  <c r="O88" s="1"/>
  <c r="D33"/>
  <c r="E33"/>
  <c r="F45"/>
  <c r="F44" s="1"/>
  <c r="H44"/>
  <c r="H85" s="1"/>
  <c r="F62"/>
  <c r="D70"/>
  <c r="D81"/>
  <c r="G14"/>
  <c r="I44"/>
  <c r="Q44"/>
  <c r="Q88" s="1"/>
  <c r="E81"/>
  <c r="E40"/>
  <c r="E46"/>
  <c r="E45" s="1"/>
  <c r="E64"/>
  <c r="E63" s="1"/>
  <c r="E78"/>
  <c r="E77" s="1"/>
  <c r="E62" l="1"/>
  <c r="E44" s="1"/>
</calcChain>
</file>

<file path=xl/sharedStrings.xml><?xml version="1.0" encoding="utf-8"?>
<sst xmlns="http://schemas.openxmlformats.org/spreadsheetml/2006/main" count="354" uniqueCount="210">
  <si>
    <t>Ф1.</t>
  </si>
  <si>
    <t>м.п.</t>
  </si>
  <si>
    <t>УТВЕРЖДАЮ</t>
  </si>
  <si>
    <t>Директор (заместитель директора)</t>
  </si>
  <si>
    <t>___________________________(______________________)</t>
  </si>
  <si>
    <t>Наименование профессиональной образовательной организации</t>
  </si>
  <si>
    <t>ОГБПОУ  "ТОМСКИЙ АГРАРНЫЙ КОЛЛЕДЖ"</t>
  </si>
  <si>
    <t>Код программы</t>
  </si>
  <si>
    <t>ПССЗ</t>
  </si>
  <si>
    <t>Код и наименование специальности</t>
  </si>
  <si>
    <t>13.02.11 Техническая эксплуатация и обслуживание электрического и электромеханического оборудования</t>
  </si>
  <si>
    <t>Квалификация</t>
  </si>
  <si>
    <t>техник</t>
  </si>
  <si>
    <t>Форма обучения</t>
  </si>
  <si>
    <t>очная</t>
  </si>
  <si>
    <t>ПЛАН УЧЕБНОГО ПРОЦЕССА</t>
  </si>
  <si>
    <t>Нормативный срок обучения</t>
  </si>
  <si>
    <t>3 года 10 месяцев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</si>
  <si>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</si>
  <si>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</si>
  <si>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</si>
  <si>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</si>
  <si>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зачетные единицы</t>
  </si>
  <si>
    <t xml:space="preserve">Максимальная </t>
  </si>
  <si>
    <t>Самостоятельная  работа</t>
  </si>
  <si>
    <t>Обязательная аудиторная</t>
  </si>
  <si>
    <t>1 курс</t>
  </si>
  <si>
    <t>2 курс</t>
  </si>
  <si>
    <t>3 курс</t>
  </si>
  <si>
    <t>4 курс</t>
  </si>
  <si>
    <t>Всего занятий</t>
  </si>
  <si>
    <t>в том числе</t>
  </si>
  <si>
    <r>
      <t>1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</si>
  <si>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2 сем.</t>
    </r>
    <r>
      <rPr>
        <b/>
        <sz val="10"/>
        <color indexed="8"/>
        <rFont val="Arial Cyr"/>
        <family val="2"/>
        <charset val="204"/>
      </rPr>
      <t/>
    </r>
  </si>
  <si>
    <r>
      <t>3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</si>
  <si>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4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</si>
  <si>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5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</si>
  <si>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6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</si>
  <si>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7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</si>
  <si>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 xml:space="preserve">8 сем. </t>
    </r>
    <r>
      <rPr>
        <b/>
        <sz val="10"/>
        <color indexed="8"/>
        <rFont val="Arial Cyr"/>
        <family val="2"/>
        <charset val="204"/>
      </rPr>
      <t/>
    </r>
  </si>
  <si>
    <t>Лекций</t>
  </si>
  <si>
    <t xml:space="preserve">Лаборат. и практ. занятий, вкл. семинары </t>
  </si>
  <si>
    <t xml:space="preserve">Курсовых работ (проектов) </t>
  </si>
  <si>
    <t>О.00</t>
  </si>
  <si>
    <t>Э</t>
  </si>
  <si>
    <t>Иностранный язык</t>
  </si>
  <si>
    <t>История</t>
  </si>
  <si>
    <t>Химия</t>
  </si>
  <si>
    <t>Биология</t>
  </si>
  <si>
    <t>Основы безопасности жизнедеятельности</t>
  </si>
  <si>
    <t>Математика</t>
  </si>
  <si>
    <t>Физика</t>
  </si>
  <si>
    <t>Общегуманитарный и социально-экономический цикл</t>
  </si>
  <si>
    <t>0/7/0</t>
  </si>
  <si>
    <t>ОГСЭ.01</t>
  </si>
  <si>
    <t xml:space="preserve">Основы философии </t>
  </si>
  <si>
    <t>ДЗ</t>
  </si>
  <si>
    <t>ОГСЭ.02</t>
  </si>
  <si>
    <t>ОГСЭ.03</t>
  </si>
  <si>
    <t xml:space="preserve"> -,дз, -дз, - дз</t>
  </si>
  <si>
    <t>ОГСЭ.04</t>
  </si>
  <si>
    <t>Физическая культура</t>
  </si>
  <si>
    <t>з,з,з,з</t>
  </si>
  <si>
    <t>ОГСЭ.05</t>
  </si>
  <si>
    <t>Психология общения</t>
  </si>
  <si>
    <t>ОГСЭ.06</t>
  </si>
  <si>
    <t>Русский язык и культура речи</t>
  </si>
  <si>
    <t>ЕН.00</t>
  </si>
  <si>
    <t>Математический и общий естественнонаучный цикл</t>
  </si>
  <si>
    <t xml:space="preserve">  0 /3/0</t>
  </si>
  <si>
    <t>ЕН.01</t>
  </si>
  <si>
    <t>ЕН.02</t>
  </si>
  <si>
    <t>Экологические основы природопользования</t>
  </si>
  <si>
    <t>ЕН.03</t>
  </si>
  <si>
    <t>Информатика</t>
  </si>
  <si>
    <t>П.00</t>
  </si>
  <si>
    <t>Профессиональный цикл</t>
  </si>
  <si>
    <t>0/26/16</t>
  </si>
  <si>
    <t>ОП.00</t>
  </si>
  <si>
    <t>Общепрофессиональные дисциплины</t>
  </si>
  <si>
    <t>0/12/5</t>
  </si>
  <si>
    <t>ОП.01</t>
  </si>
  <si>
    <t>Инженерная графика</t>
  </si>
  <si>
    <t xml:space="preserve">   -.  Э</t>
  </si>
  <si>
    <t>ОП.02</t>
  </si>
  <si>
    <t>Электротехника и электроника</t>
  </si>
  <si>
    <t>Э,Э</t>
  </si>
  <si>
    <t>ОП.03</t>
  </si>
  <si>
    <t>Метрология, стандартизация,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</si>
  <si>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</si>
  <si>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</si>
  <si>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</si>
  <si>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</si>
  <si>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</si>
  <si>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Информационные технологии в профессиональной деятельности</t>
  </si>
  <si>
    <t>ОП.07</t>
  </si>
  <si>
    <t>Основы экономики</t>
  </si>
  <si>
    <t>ОП.08</t>
  </si>
  <si>
    <t>Правовые основы профессиональной деятельности</t>
  </si>
  <si>
    <t>ОП.09</t>
  </si>
  <si>
    <t>Охрана труда</t>
  </si>
  <si>
    <t>ОП.10</t>
  </si>
  <si>
    <t>Безопасность жизнедеятельности</t>
  </si>
  <si>
    <t>ОП.11</t>
  </si>
  <si>
    <t>Электрические измерения</t>
  </si>
  <si>
    <t>ОП.12</t>
  </si>
  <si>
    <t>Технологическое оборудование отрасли</t>
  </si>
  <si>
    <t>ОП.13</t>
  </si>
  <si>
    <t>Вычислительная техника</t>
  </si>
  <si>
    <t>ОП.14</t>
  </si>
  <si>
    <t>Автоматика</t>
  </si>
  <si>
    <t>ОП.15</t>
  </si>
  <si>
    <t>Основы агрономии и зоотехнии</t>
  </si>
  <si>
    <t>ОП.16</t>
  </si>
  <si>
    <t>Экономика отрасли</t>
  </si>
  <si>
    <t>ПМ.00</t>
  </si>
  <si>
    <t>Профессиональные модули</t>
  </si>
  <si>
    <t>0/14/11</t>
  </si>
  <si>
    <t>ПМ.01</t>
  </si>
  <si>
    <t>Организация технического обслуживания и ремонта электрического и электромеханического оборудования</t>
  </si>
  <si>
    <t>ЭК</t>
  </si>
  <si>
    <t>МДК.01.01</t>
  </si>
  <si>
    <t>Электрические машины и аппараты</t>
  </si>
  <si>
    <t xml:space="preserve">   -. Э</t>
  </si>
  <si>
    <t>МДК.01.02</t>
  </si>
  <si>
    <t>Электрический привод</t>
  </si>
  <si>
    <t>МДК.01.03</t>
  </si>
  <si>
    <t>Основы технической эксплуатации и обслуживания электрического и электромеханического оборудования</t>
  </si>
  <si>
    <t>МДК.01.04</t>
  </si>
  <si>
    <t>Электрическое и электромеханическое оборудование</t>
  </si>
  <si>
    <t>МДК.01.05</t>
  </si>
  <si>
    <t>Техническое регулирование и контроль качества электрического и электромеханического оборудования</t>
  </si>
  <si>
    <t>ДЗ, ДЗ</t>
  </si>
  <si>
    <t>УП.01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</si>
  <si>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</si>
  <si>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</si>
  <si>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</si>
  <si>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</si>
  <si>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ДЗ, Э</t>
  </si>
  <si>
    <t>УП.02</t>
  </si>
  <si>
    <t>ПП 02</t>
  </si>
  <si>
    <t>ПМ.03</t>
  </si>
  <si>
    <t>Организация деятельности производственного подразделения</t>
  </si>
  <si>
    <t>эк</t>
  </si>
  <si>
    <t>МДК.03.01</t>
  </si>
  <si>
    <t>Планирование и организация работы структурного подразделения</t>
  </si>
  <si>
    <t>УП.03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</si>
  <si>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</si>
  <si>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</si>
  <si>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</si>
  <si>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Слесарь-электрик по ремонту электрооборудования</t>
  </si>
  <si>
    <t>УП.04</t>
  </si>
  <si>
    <t>ПП.04</t>
  </si>
  <si>
    <t>ПМ.05</t>
  </si>
  <si>
    <t>Организация электроснабжения сельскохозяйственных предприятий</t>
  </si>
  <si>
    <t>МДК.05.01</t>
  </si>
  <si>
    <t>электроснабжение отрасли</t>
  </si>
  <si>
    <t>МДК.05.02</t>
  </si>
  <si>
    <t>энергосберегающие технологии в сельском хозяйстве</t>
  </si>
  <si>
    <t>ПП.05</t>
  </si>
  <si>
    <t>Всего часов обучения по циклам ОПОП</t>
  </si>
  <si>
    <t>0/45/20</t>
  </si>
  <si>
    <t xml:space="preserve">Консультации на учебную группу по  4 часа на одного студента в год </t>
  </si>
  <si>
    <t xml:space="preserve">Всего </t>
  </si>
  <si>
    <t>дисциплин и МДК</t>
  </si>
  <si>
    <t>самостоятельная работа</t>
  </si>
  <si>
    <t>учебной практики</t>
  </si>
  <si>
    <t>Выполнение дипломного проекта (работы) с_25.05_ по_16.06._(всего 4 нед)</t>
  </si>
  <si>
    <t>производ.практики</t>
  </si>
  <si>
    <t>Защита дипломного проекта (работы) с__18.06_по__30.06_(всего_2_нед)</t>
  </si>
  <si>
    <t>преддипломная практика</t>
  </si>
  <si>
    <t>экзаменов</t>
  </si>
  <si>
    <t>дифф.зачетов</t>
  </si>
  <si>
    <t>зачетов</t>
  </si>
  <si>
    <t>О.ОО</t>
  </si>
  <si>
    <t>Общегумманитарный цикл</t>
  </si>
  <si>
    <t xml:space="preserve"> - / 10 / 6</t>
  </si>
  <si>
    <t>Общие</t>
  </si>
  <si>
    <t xml:space="preserve">  - / 3 / 4</t>
  </si>
  <si>
    <t>ОУД.01</t>
  </si>
  <si>
    <t>Русский язык и литература</t>
  </si>
  <si>
    <t xml:space="preserve">  Э,Э</t>
  </si>
  <si>
    <t>ОУД.02</t>
  </si>
  <si>
    <t xml:space="preserve">  -, ДЗ</t>
  </si>
  <si>
    <t>ОУД.03</t>
  </si>
  <si>
    <t>Математика: алгебра, начала математического анализа, геометрия</t>
  </si>
  <si>
    <t>ОУД.04</t>
  </si>
  <si>
    <t>ОУД.05</t>
  </si>
  <si>
    <t>ОУД.06</t>
  </si>
  <si>
    <t xml:space="preserve">  - / 5 / 2</t>
  </si>
  <si>
    <t>ОУД.07</t>
  </si>
  <si>
    <t xml:space="preserve">  -, Э</t>
  </si>
  <si>
    <t>ОУД.08</t>
  </si>
  <si>
    <t xml:space="preserve">      -,  Э</t>
  </si>
  <si>
    <t>ОУД.09</t>
  </si>
  <si>
    <t>ОУД.10</t>
  </si>
  <si>
    <t>Обществознание (включая экономику и право)</t>
  </si>
  <si>
    <t>ОУД.11</t>
  </si>
  <si>
    <t>ОУД.12</t>
  </si>
  <si>
    <t>География</t>
  </si>
  <si>
    <t xml:space="preserve">ДЗ </t>
  </si>
  <si>
    <t>ОУД.13</t>
  </si>
  <si>
    <t>Экология</t>
  </si>
  <si>
    <t>Дополнительные</t>
  </si>
  <si>
    <t xml:space="preserve">  - / 2 / -</t>
  </si>
  <si>
    <t>ОУД.14</t>
  </si>
  <si>
    <t>Эффективное поведение на рынке труда</t>
  </si>
  <si>
    <t>ОУД.15</t>
  </si>
  <si>
    <t>Индивидуальный проект</t>
  </si>
  <si>
    <t>По выбору из обязательных предметных областей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</si>
</sst>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6"/>
      <name val="Arial Narrow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250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1" applyFont="1" applyFill="1" applyBorder="1"/>
    <xf numFmtId="0" fontId="4" fillId="0" borderId="0" xfId="2" applyFont="1" applyFill="1"/>
    <xf numFmtId="0" fontId="3" fillId="0" borderId="3" xfId="2" applyFont="1" applyFill="1" applyBorder="1" applyAlignment="1">
      <alignment horizontal="center" wrapText="1"/>
    </xf>
    <xf numFmtId="0" fontId="5" fillId="0" borderId="0" xfId="2" applyFont="1" applyFill="1"/>
    <xf numFmtId="0" fontId="3" fillId="0" borderId="0" xfId="2" applyFont="1" applyFill="1"/>
    <xf numFmtId="0" fontId="4" fillId="0" borderId="4" xfId="2" applyFont="1" applyFill="1" applyBorder="1" applyAlignment="1"/>
    <xf numFmtId="0" fontId="5" fillId="0" borderId="4" xfId="2" applyFont="1" applyFill="1" applyBorder="1" applyAlignment="1"/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textRotation="90" wrapText="1"/>
    </xf>
    <xf numFmtId="0" fontId="7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justify"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vertical="top" wrapText="1"/>
    </xf>
    <xf numFmtId="49" fontId="7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justify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/>
    </xf>
    <xf numFmtId="0" fontId="5" fillId="0" borderId="10" xfId="1" applyFont="1" applyFill="1" applyBorder="1"/>
    <xf numFmtId="0" fontId="5" fillId="0" borderId="1" xfId="2" applyFont="1" applyFill="1" applyBorder="1" applyAlignment="1">
      <alignment horizontal="center" wrapText="1"/>
    </xf>
    <xf numFmtId="1" fontId="5" fillId="0" borderId="10" xfId="1" applyNumberFormat="1" applyFont="1" applyFill="1" applyBorder="1" applyAlignment="1">
      <alignment horizontal="center" vertical="center"/>
    </xf>
    <xf numFmtId="0" fontId="5" fillId="0" borderId="1" xfId="1" applyFont="1" applyFill="1" applyBorder="1"/>
    <xf numFmtId="0" fontId="7" fillId="2" borderId="1" xfId="1" applyFont="1" applyFill="1" applyBorder="1" applyAlignment="1">
      <alignment horizontal="center" vertical="top"/>
    </xf>
    <xf numFmtId="0" fontId="7" fillId="2" borderId="8" xfId="1" applyFont="1" applyFill="1" applyBorder="1" applyAlignment="1">
      <alignment wrapText="1"/>
    </xf>
    <xf numFmtId="49" fontId="7" fillId="2" borderId="8" xfId="1" applyNumberFormat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7" fillId="2" borderId="1" xfId="1" applyFont="1" applyFill="1" applyBorder="1"/>
    <xf numFmtId="1" fontId="5" fillId="2" borderId="1" xfId="1" applyNumberFormat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/>
    <xf numFmtId="0" fontId="7" fillId="2" borderId="13" xfId="1" applyFont="1" applyFill="1" applyBorder="1" applyAlignment="1">
      <alignment wrapText="1"/>
    </xf>
    <xf numFmtId="1" fontId="5" fillId="0" borderId="1" xfId="1" applyNumberFormat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left" vertical="center" wrapText="1"/>
    </xf>
    <xf numFmtId="0" fontId="5" fillId="0" borderId="0" xfId="2" applyFont="1" applyFill="1" applyBorder="1"/>
    <xf numFmtId="1" fontId="5" fillId="0" borderId="1" xfId="1" applyNumberFormat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1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wrapText="1"/>
    </xf>
    <xf numFmtId="0" fontId="5" fillId="2" borderId="1" xfId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7" fillId="0" borderId="1" xfId="2" applyFont="1" applyFill="1" applyBorder="1" applyAlignment="1">
      <alignment wrapText="1"/>
    </xf>
    <xf numFmtId="0" fontId="5" fillId="0" borderId="1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wrapText="1"/>
    </xf>
    <xf numFmtId="0" fontId="5" fillId="2" borderId="8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1" fontId="5" fillId="0" borderId="8" xfId="1" applyNumberFormat="1" applyFont="1" applyFill="1" applyBorder="1" applyAlignment="1">
      <alignment horizontal="center" vertical="center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0" fontId="5" fillId="0" borderId="0" xfId="2" applyFont="1" applyFill="1" applyAlignment="1">
      <alignment wrapText="1"/>
    </xf>
    <xf numFmtId="0" fontId="7" fillId="0" borderId="1" xfId="2" applyFont="1" applyFill="1" applyBorder="1" applyAlignment="1">
      <alignment vertical="top" wrapText="1"/>
    </xf>
    <xf numFmtId="0" fontId="5" fillId="0" borderId="4" xfId="1" applyFont="1" applyFill="1" applyBorder="1" applyAlignment="1">
      <alignment horizontal="center" wrapText="1"/>
    </xf>
    <xf numFmtId="0" fontId="5" fillId="3" borderId="1" xfId="1" applyFont="1" applyFill="1" applyBorder="1"/>
    <xf numFmtId="0" fontId="3" fillId="3" borderId="1" xfId="1" applyFont="1" applyFill="1" applyBorder="1"/>
    <xf numFmtId="0" fontId="5" fillId="3" borderId="12" xfId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1" fontId="5" fillId="3" borderId="7" xfId="1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5" fillId="0" borderId="15" xfId="1" applyFont="1" applyFill="1" applyBorder="1"/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2" xfId="1" applyFont="1" applyFill="1" applyBorder="1"/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5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5" borderId="0" xfId="2" applyFont="1" applyFill="1"/>
    <xf numFmtId="0" fontId="5" fillId="5" borderId="0" xfId="2" applyFont="1" applyFill="1"/>
    <xf numFmtId="0" fontId="5" fillId="5" borderId="1" xfId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1" fontId="5" fillId="5" borderId="8" xfId="1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 wrapText="1"/>
    </xf>
    <xf numFmtId="0" fontId="7" fillId="5" borderId="10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5" fillId="5" borderId="0" xfId="1" applyFont="1" applyFill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7" fillId="0" borderId="1" xfId="2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4" fillId="6" borderId="0" xfId="0" applyFont="1" applyFill="1"/>
    <xf numFmtId="1" fontId="5" fillId="6" borderId="1" xfId="1" applyNumberFormat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/>
    </xf>
    <xf numFmtId="1" fontId="5" fillId="6" borderId="8" xfId="1" applyNumberFormat="1" applyFont="1" applyFill="1" applyBorder="1" applyAlignment="1">
      <alignment horizontal="center" vertical="center"/>
    </xf>
    <xf numFmtId="1" fontId="5" fillId="6" borderId="1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/>
    </xf>
    <xf numFmtId="0" fontId="5" fillId="6" borderId="12" xfId="1" applyFont="1" applyFill="1" applyBorder="1" applyAlignment="1">
      <alignment horizontal="center" wrapText="1"/>
    </xf>
    <xf numFmtId="0" fontId="7" fillId="6" borderId="10" xfId="1" applyFont="1" applyFill="1" applyBorder="1" applyAlignment="1">
      <alignment horizontal="center"/>
    </xf>
    <xf numFmtId="0" fontId="5" fillId="6" borderId="8" xfId="1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5" fillId="6" borderId="0" xfId="1" applyFont="1" applyFill="1"/>
    <xf numFmtId="0" fontId="7" fillId="6" borderId="10" xfId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textRotation="90"/>
    </xf>
    <xf numFmtId="0" fontId="7" fillId="0" borderId="15" xfId="1" applyFont="1" applyFill="1" applyBorder="1" applyAlignment="1">
      <alignment horizontal="center" vertical="center" textRotation="90"/>
    </xf>
    <xf numFmtId="0" fontId="7" fillId="0" borderId="18" xfId="1" applyFont="1" applyFill="1" applyBorder="1" applyAlignment="1">
      <alignment horizontal="center" vertical="center" textRotation="90"/>
    </xf>
    <xf numFmtId="0" fontId="5" fillId="0" borderId="1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21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1" fontId="7" fillId="0" borderId="13" xfId="1" applyNumberFormat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1" fontId="7" fillId="0" borderId="15" xfId="1" applyNumberFormat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" fontId="7" fillId="5" borderId="13" xfId="1" applyNumberFormat="1" applyFont="1" applyFill="1" applyBorder="1" applyAlignment="1">
      <alignment horizontal="center"/>
    </xf>
    <xf numFmtId="0" fontId="7" fillId="5" borderId="10" xfId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1" xfId="1" applyFont="1" applyFill="1" applyBorder="1" applyAlignment="1">
      <alignment horizontal="center" vertical="center" textRotation="90" wrapText="1"/>
    </xf>
    <xf numFmtId="0" fontId="5" fillId="0" borderId="15" xfId="1" applyFont="1" applyFill="1" applyBorder="1" applyAlignment="1">
      <alignment horizontal="center" vertical="center" textRotation="90" wrapText="1"/>
    </xf>
    <xf numFmtId="0" fontId="5" fillId="0" borderId="18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vertical="center" textRotation="90"/>
    </xf>
    <xf numFmtId="0" fontId="5" fillId="0" borderId="19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textRotation="90" wrapText="1"/>
    </xf>
    <xf numFmtId="0" fontId="5" fillId="0" borderId="10" xfId="1" applyFont="1" applyFill="1" applyBorder="1" applyAlignment="1">
      <alignment horizontal="center" vertical="center" textRotation="90" wrapText="1"/>
    </xf>
    <xf numFmtId="0" fontId="5" fillId="0" borderId="8" xfId="1" applyFont="1" applyFill="1" applyBorder="1" applyAlignment="1">
      <alignment horizontal="center" vertical="center" textRotation="90" wrapText="1"/>
    </xf>
    <xf numFmtId="0" fontId="5" fillId="0" borderId="7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4" fillId="0" borderId="2" xfId="2" applyFont="1" applyFill="1" applyBorder="1" applyAlignment="1"/>
    <xf numFmtId="0" fontId="5" fillId="0" borderId="2" xfId="2" applyFont="1" applyFill="1" applyBorder="1" applyAlignment="1"/>
    <xf numFmtId="0" fontId="4" fillId="0" borderId="4" xfId="2" applyFont="1" applyFill="1" applyBorder="1" applyAlignment="1"/>
    <xf numFmtId="0" fontId="5" fillId="0" borderId="4" xfId="2" applyFont="1" applyFill="1" applyBorder="1" applyAlignment="1"/>
    <xf numFmtId="0" fontId="4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/>
    </xf>
    <xf numFmtId="1" fontId="7" fillId="6" borderId="13" xfId="1" applyNumberFormat="1" applyFont="1" applyFill="1" applyBorder="1" applyAlignment="1">
      <alignment horizontal="center"/>
    </xf>
    <xf numFmtId="0" fontId="7" fillId="6" borderId="10" xfId="1" applyFont="1" applyFill="1" applyBorder="1" applyAlignment="1">
      <alignment horizontal="center"/>
    </xf>
    <xf numFmtId="0" fontId="4" fillId="6" borderId="0" xfId="2" applyFont="1" applyFill="1"/>
    <xf numFmtId="0" fontId="5" fillId="6" borderId="0" xfId="2" applyFont="1" applyFill="1"/>
    <xf numFmtId="0" fontId="5" fillId="6" borderId="7" xfId="1" applyFont="1" applyFill="1" applyBorder="1" applyAlignment="1">
      <alignment horizontal="center"/>
    </xf>
    <xf numFmtId="0" fontId="5" fillId="6" borderId="12" xfId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 wrapText="1"/>
    </xf>
    <xf numFmtId="0" fontId="6" fillId="6" borderId="1" xfId="0" applyNumberFormat="1" applyFont="1" applyFill="1" applyBorder="1"/>
    <xf numFmtId="0" fontId="4" fillId="6" borderId="7" xfId="2" applyFont="1" applyFill="1" applyBorder="1" applyAlignment="1">
      <alignment horizontal="center"/>
    </xf>
    <xf numFmtId="1" fontId="4" fillId="6" borderId="1" xfId="1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3"/>
    <cellStyle name="Обычный_план механики" xfId="1"/>
    <cellStyle name="Финансовый 2" xfId="4"/>
    <cellStyle name="Финансовый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tabSelected="1" zoomScale="84" zoomScaleNormal="84" workbookViewId="0">
      <selection activeCell="B27" sqref="B27"/>
    </sheetView>
  </sheetViews>
  <sheetFormatPr defaultRowHeight="15.75"/>
  <cols>
    <col min="1" max="1" width="16.85546875" style="108" customWidth="1"/>
    <col min="2" max="2" width="38.85546875" style="108" customWidth="1"/>
    <col min="3" max="3" width="14" style="108" customWidth="1"/>
    <col min="4" max="4" width="7" style="108" customWidth="1"/>
    <col min="5" max="5" width="7.28515625" style="108" customWidth="1"/>
    <col min="6" max="6" width="7.85546875" style="108" customWidth="1"/>
    <col min="7" max="7" width="7" style="108" customWidth="1"/>
    <col min="8" max="8" width="12.28515625" style="108" customWidth="1"/>
    <col min="9" max="9" width="10.28515625" style="108" customWidth="1"/>
    <col min="10" max="11" width="7.5703125" style="108" customWidth="1"/>
    <col min="12" max="12" width="9.5703125" style="129" customWidth="1"/>
    <col min="13" max="13" width="9.140625" style="129"/>
    <col min="14" max="14" width="9.7109375" style="156" customWidth="1"/>
    <col min="15" max="15" width="9.85546875" style="156" customWidth="1"/>
    <col min="16" max="17" width="9.85546875" style="108" customWidth="1"/>
    <col min="18" max="16384" width="9.140625" style="4"/>
  </cols>
  <sheetData>
    <row r="1" spans="1:18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15"/>
      <c r="M1" s="115"/>
      <c r="N1" s="144" t="s">
        <v>1</v>
      </c>
      <c r="O1" s="144"/>
      <c r="P1" s="2"/>
      <c r="Q1" s="3" t="s">
        <v>2</v>
      </c>
    </row>
    <row r="2" spans="1:18" ht="3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5"/>
      <c r="M2" s="115"/>
      <c r="N2" s="144"/>
      <c r="O2" s="144"/>
      <c r="P2" s="2"/>
      <c r="Q2" s="3" t="s">
        <v>3</v>
      </c>
    </row>
    <row r="3" spans="1:18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15"/>
      <c r="M3" s="115"/>
      <c r="N3" s="144"/>
      <c r="O3" s="144"/>
      <c r="P3" s="2"/>
      <c r="Q3" s="3" t="s">
        <v>4</v>
      </c>
    </row>
    <row r="4" spans="1:18" ht="36" customHeight="1" thickBot="1">
      <c r="A4" s="227" t="s">
        <v>5</v>
      </c>
      <c r="B4" s="227"/>
      <c r="C4" s="228" t="s">
        <v>6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18" ht="15" customHeight="1" thickBot="1">
      <c r="A5" s="5" t="s">
        <v>7</v>
      </c>
      <c r="B5" s="6" t="s">
        <v>8</v>
      </c>
      <c r="C5" s="5"/>
      <c r="D5" s="5" t="s">
        <v>9</v>
      </c>
      <c r="E5" s="5"/>
      <c r="F5" s="5"/>
      <c r="G5" s="7"/>
      <c r="H5" s="7"/>
      <c r="I5" s="229" t="s">
        <v>10</v>
      </c>
      <c r="J5" s="229"/>
      <c r="K5" s="229"/>
      <c r="L5" s="229"/>
      <c r="M5" s="229"/>
      <c r="N5" s="229"/>
      <c r="O5" s="229"/>
      <c r="P5" s="229"/>
      <c r="Q5" s="229"/>
    </row>
    <row r="6" spans="1:18" ht="15" customHeight="1">
      <c r="A6" s="5"/>
      <c r="B6" s="5"/>
      <c r="C6" s="5"/>
      <c r="D6" s="5" t="s">
        <v>11</v>
      </c>
      <c r="E6" s="5"/>
      <c r="F6" s="230" t="s">
        <v>12</v>
      </c>
      <c r="G6" s="231"/>
      <c r="H6" s="231"/>
      <c r="I6" s="231"/>
      <c r="J6" s="231"/>
      <c r="K6" s="231"/>
      <c r="L6" s="116" t="s">
        <v>13</v>
      </c>
      <c r="M6" s="116"/>
      <c r="N6" s="232" t="s">
        <v>14</v>
      </c>
      <c r="O6" s="233"/>
      <c r="P6" s="233"/>
      <c r="Q6" s="233"/>
    </row>
    <row r="7" spans="1:18" ht="15" customHeight="1">
      <c r="A7" s="8" t="s">
        <v>15</v>
      </c>
      <c r="B7" s="5"/>
      <c r="C7" s="5"/>
      <c r="D7" s="5" t="s">
        <v>16</v>
      </c>
      <c r="E7" s="5"/>
      <c r="F7" s="5"/>
      <c r="G7" s="7"/>
      <c r="H7" s="9" t="s">
        <v>17</v>
      </c>
      <c r="I7" s="10"/>
      <c r="J7" s="10"/>
      <c r="K7" s="10"/>
      <c r="L7" s="116"/>
      <c r="M7" s="116"/>
      <c r="N7" s="239"/>
      <c r="O7" s="239"/>
      <c r="P7" s="5"/>
      <c r="Q7" s="5"/>
    </row>
    <row r="8" spans="1:18" ht="1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17"/>
      <c r="M8" s="117"/>
      <c r="N8" s="240"/>
      <c r="O8" s="240"/>
      <c r="P8" s="7"/>
      <c r="Q8" s="7"/>
    </row>
    <row r="9" spans="1:18" ht="15" customHeight="1">
      <c r="A9" s="215" t="s">
        <v>18</v>
      </c>
      <c r="B9" s="219" t="s">
        <v>19</v>
      </c>
      <c r="C9" s="223" t="s">
        <v>20</v>
      </c>
      <c r="D9" s="221" t="s">
        <v>21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6"/>
      <c r="R9" s="201" t="s">
        <v>22</v>
      </c>
    </row>
    <row r="10" spans="1:18" ht="15" customHeight="1">
      <c r="A10" s="216"/>
      <c r="B10" s="220"/>
      <c r="C10" s="224"/>
      <c r="D10" s="204" t="s">
        <v>23</v>
      </c>
      <c r="E10" s="207" t="s">
        <v>24</v>
      </c>
      <c r="F10" s="208" t="s">
        <v>25</v>
      </c>
      <c r="G10" s="208"/>
      <c r="H10" s="208"/>
      <c r="I10" s="209"/>
      <c r="J10" s="160" t="s">
        <v>26</v>
      </c>
      <c r="K10" s="162"/>
      <c r="L10" s="210" t="s">
        <v>27</v>
      </c>
      <c r="M10" s="211"/>
      <c r="N10" s="241" t="s">
        <v>28</v>
      </c>
      <c r="O10" s="242"/>
      <c r="P10" s="160" t="s">
        <v>29</v>
      </c>
      <c r="Q10" s="161"/>
      <c r="R10" s="202"/>
    </row>
    <row r="11" spans="1:18" ht="15" customHeight="1">
      <c r="A11" s="217"/>
      <c r="B11" s="221"/>
      <c r="C11" s="207"/>
      <c r="D11" s="205"/>
      <c r="E11" s="207"/>
      <c r="F11" s="212" t="s">
        <v>30</v>
      </c>
      <c r="G11" s="214" t="s">
        <v>31</v>
      </c>
      <c r="H11" s="214"/>
      <c r="I11" s="214"/>
      <c r="J11" s="11" t="s">
        <v>32</v>
      </c>
      <c r="K11" s="11" t="s">
        <v>33</v>
      </c>
      <c r="L11" s="118" t="s">
        <v>34</v>
      </c>
      <c r="M11" s="118" t="s">
        <v>35</v>
      </c>
      <c r="N11" s="243" t="s">
        <v>36</v>
      </c>
      <c r="O11" s="243" t="s">
        <v>37</v>
      </c>
      <c r="P11" s="11" t="s">
        <v>38</v>
      </c>
      <c r="Q11" s="12" t="s">
        <v>39</v>
      </c>
      <c r="R11" s="202"/>
    </row>
    <row r="12" spans="1:18" ht="95.25" customHeight="1">
      <c r="A12" s="218"/>
      <c r="B12" s="222"/>
      <c r="C12" s="225"/>
      <c r="D12" s="206"/>
      <c r="E12" s="207"/>
      <c r="F12" s="213"/>
      <c r="G12" s="13" t="s">
        <v>40</v>
      </c>
      <c r="H12" s="13" t="s">
        <v>41</v>
      </c>
      <c r="I12" s="13" t="s">
        <v>42</v>
      </c>
      <c r="J12" s="11">
        <v>16</v>
      </c>
      <c r="K12" s="11">
        <v>23</v>
      </c>
      <c r="L12" s="118">
        <v>16</v>
      </c>
      <c r="M12" s="118">
        <v>21</v>
      </c>
      <c r="N12" s="243">
        <v>14</v>
      </c>
      <c r="O12" s="243">
        <v>13</v>
      </c>
      <c r="P12" s="11">
        <v>10</v>
      </c>
      <c r="Q12" s="12">
        <v>10</v>
      </c>
      <c r="R12" s="203"/>
    </row>
    <row r="13" spans="1:18" ht="15" customHeight="1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39">
        <v>6</v>
      </c>
      <c r="G13" s="109">
        <v>7</v>
      </c>
      <c r="H13" s="109">
        <v>8</v>
      </c>
      <c r="I13" s="109">
        <v>9</v>
      </c>
      <c r="J13" s="109">
        <v>10</v>
      </c>
      <c r="K13" s="109">
        <v>11</v>
      </c>
      <c r="L13" s="109">
        <v>12</v>
      </c>
      <c r="M13" s="109">
        <v>13</v>
      </c>
      <c r="N13" s="243">
        <v>14</v>
      </c>
      <c r="O13" s="243">
        <v>15</v>
      </c>
      <c r="P13" s="109">
        <v>16</v>
      </c>
      <c r="Q13" s="109">
        <v>17</v>
      </c>
      <c r="R13" s="109">
        <v>18</v>
      </c>
    </row>
    <row r="14" spans="1:18" ht="15" customHeight="1">
      <c r="A14" s="142" t="s">
        <v>174</v>
      </c>
      <c r="B14" s="141" t="s">
        <v>175</v>
      </c>
      <c r="C14" s="131" t="s">
        <v>176</v>
      </c>
      <c r="D14" s="132">
        <f>D15+D22+D30</f>
        <v>2106</v>
      </c>
      <c r="E14" s="132">
        <f t="shared" ref="E14:P14" si="0">E15+E22+E30</f>
        <v>702</v>
      </c>
      <c r="F14" s="132">
        <f t="shared" si="0"/>
        <v>1404</v>
      </c>
      <c r="G14" s="132">
        <f t="shared" si="0"/>
        <v>867</v>
      </c>
      <c r="H14" s="132">
        <f t="shared" si="0"/>
        <v>537</v>
      </c>
      <c r="I14" s="132">
        <f t="shared" si="0"/>
        <v>0</v>
      </c>
      <c r="J14" s="132">
        <f t="shared" si="0"/>
        <v>576</v>
      </c>
      <c r="K14" s="132">
        <f t="shared" si="0"/>
        <v>828</v>
      </c>
      <c r="L14" s="132">
        <f t="shared" si="0"/>
        <v>0</v>
      </c>
      <c r="M14" s="132">
        <f t="shared" si="0"/>
        <v>0</v>
      </c>
      <c r="N14" s="244">
        <f t="shared" si="0"/>
        <v>0</v>
      </c>
      <c r="O14" s="244">
        <f t="shared" si="0"/>
        <v>0</v>
      </c>
      <c r="P14" s="132">
        <f t="shared" si="0"/>
        <v>0</v>
      </c>
      <c r="Q14" s="132">
        <f>Q15+Q22+Q30</f>
        <v>0</v>
      </c>
      <c r="R14" s="143"/>
    </row>
    <row r="15" spans="1:18" ht="15" customHeight="1">
      <c r="A15" s="142" t="s">
        <v>174</v>
      </c>
      <c r="B15" s="141" t="s">
        <v>177</v>
      </c>
      <c r="C15" s="131" t="s">
        <v>178</v>
      </c>
      <c r="D15" s="132">
        <f>SUM(D16:D21)</f>
        <v>1258</v>
      </c>
      <c r="E15" s="132">
        <f t="shared" ref="E15:Q15" si="1">SUM(E16:E21)</f>
        <v>408</v>
      </c>
      <c r="F15" s="132">
        <f t="shared" si="1"/>
        <v>850</v>
      </c>
      <c r="G15" s="132">
        <f t="shared" si="1"/>
        <v>507</v>
      </c>
      <c r="H15" s="132">
        <f t="shared" si="1"/>
        <v>343</v>
      </c>
      <c r="I15" s="132">
        <f t="shared" si="1"/>
        <v>0</v>
      </c>
      <c r="J15" s="132">
        <f t="shared" si="1"/>
        <v>342</v>
      </c>
      <c r="K15" s="132">
        <f t="shared" si="1"/>
        <v>508</v>
      </c>
      <c r="L15" s="132">
        <f t="shared" si="1"/>
        <v>0</v>
      </c>
      <c r="M15" s="132">
        <f t="shared" si="1"/>
        <v>0</v>
      </c>
      <c r="N15" s="244">
        <f t="shared" si="1"/>
        <v>0</v>
      </c>
      <c r="O15" s="244">
        <f t="shared" si="1"/>
        <v>0</v>
      </c>
      <c r="P15" s="132">
        <f t="shared" si="1"/>
        <v>0</v>
      </c>
      <c r="Q15" s="132">
        <f t="shared" si="1"/>
        <v>0</v>
      </c>
      <c r="R15" s="143"/>
    </row>
    <row r="16" spans="1:18" ht="15" customHeight="1">
      <c r="A16" s="130" t="s">
        <v>179</v>
      </c>
      <c r="B16" s="133" t="s">
        <v>180</v>
      </c>
      <c r="C16" s="134" t="s">
        <v>181</v>
      </c>
      <c r="D16" s="135">
        <f>E16+F16</f>
        <v>289</v>
      </c>
      <c r="E16" s="135">
        <v>94</v>
      </c>
      <c r="F16" s="135">
        <v>195</v>
      </c>
      <c r="G16" s="135">
        <f>F16-H16</f>
        <v>153</v>
      </c>
      <c r="H16" s="135">
        <v>42</v>
      </c>
      <c r="I16" s="135"/>
      <c r="J16" s="135">
        <v>80</v>
      </c>
      <c r="K16" s="135">
        <v>115</v>
      </c>
      <c r="L16" s="135"/>
      <c r="M16" s="135"/>
      <c r="N16" s="245"/>
      <c r="O16" s="246"/>
      <c r="P16" s="136"/>
      <c r="Q16" s="136"/>
      <c r="R16" s="109"/>
    </row>
    <row r="17" spans="1:18" ht="15" customHeight="1">
      <c r="A17" s="130" t="s">
        <v>182</v>
      </c>
      <c r="B17" s="133" t="s">
        <v>45</v>
      </c>
      <c r="C17" s="134" t="s">
        <v>183</v>
      </c>
      <c r="D17" s="135">
        <f t="shared" ref="D17:D29" si="2">E17+F17</f>
        <v>173</v>
      </c>
      <c r="E17" s="135">
        <v>56</v>
      </c>
      <c r="F17" s="135">
        <v>117</v>
      </c>
      <c r="G17" s="135">
        <f t="shared" ref="G17:G32" si="3">F17-H17</f>
        <v>0</v>
      </c>
      <c r="H17" s="135">
        <v>117</v>
      </c>
      <c r="I17" s="135"/>
      <c r="J17" s="135">
        <v>48</v>
      </c>
      <c r="K17" s="135">
        <v>69</v>
      </c>
      <c r="L17" s="135"/>
      <c r="M17" s="135"/>
      <c r="N17" s="245"/>
      <c r="O17" s="246"/>
      <c r="P17" s="136"/>
      <c r="Q17" s="136"/>
      <c r="R17" s="109"/>
    </row>
    <row r="18" spans="1:18" ht="15" customHeight="1">
      <c r="A18" s="130" t="s">
        <v>184</v>
      </c>
      <c r="B18" s="137" t="s">
        <v>185</v>
      </c>
      <c r="C18" s="134" t="s">
        <v>86</v>
      </c>
      <c r="D18" s="135">
        <f>E18+F18</f>
        <v>350</v>
      </c>
      <c r="E18" s="135">
        <v>116</v>
      </c>
      <c r="F18" s="135">
        <v>234</v>
      </c>
      <c r="G18" s="135">
        <f t="shared" si="3"/>
        <v>192</v>
      </c>
      <c r="H18" s="135">
        <v>42</v>
      </c>
      <c r="I18" s="135"/>
      <c r="J18" s="135">
        <v>68</v>
      </c>
      <c r="K18" s="135">
        <v>166</v>
      </c>
      <c r="L18" s="135"/>
      <c r="M18" s="135"/>
      <c r="N18" s="245"/>
      <c r="O18" s="246"/>
      <c r="P18" s="136"/>
      <c r="Q18" s="136"/>
      <c r="R18" s="109"/>
    </row>
    <row r="19" spans="1:18" ht="15" customHeight="1">
      <c r="A19" s="130" t="s">
        <v>186</v>
      </c>
      <c r="B19" s="133" t="s">
        <v>46</v>
      </c>
      <c r="C19" s="134" t="s">
        <v>183</v>
      </c>
      <c r="D19" s="135">
        <f t="shared" si="2"/>
        <v>171</v>
      </c>
      <c r="E19" s="135">
        <v>54</v>
      </c>
      <c r="F19" s="135">
        <v>117</v>
      </c>
      <c r="G19" s="135">
        <f t="shared" si="3"/>
        <v>100</v>
      </c>
      <c r="H19" s="135">
        <v>17</v>
      </c>
      <c r="I19" s="135"/>
      <c r="J19" s="135">
        <v>38</v>
      </c>
      <c r="K19" s="135">
        <v>79</v>
      </c>
      <c r="L19" s="135"/>
      <c r="M19" s="135"/>
      <c r="N19" s="245"/>
      <c r="O19" s="246"/>
      <c r="P19" s="136"/>
      <c r="Q19" s="136"/>
      <c r="R19" s="109"/>
    </row>
    <row r="20" spans="1:18" ht="15" customHeight="1">
      <c r="A20" s="130" t="s">
        <v>187</v>
      </c>
      <c r="B20" s="133" t="s">
        <v>61</v>
      </c>
      <c r="C20" s="134" t="s">
        <v>183</v>
      </c>
      <c r="D20" s="135">
        <f t="shared" si="2"/>
        <v>171</v>
      </c>
      <c r="E20" s="135">
        <v>54</v>
      </c>
      <c r="F20" s="135">
        <v>117</v>
      </c>
      <c r="G20" s="135">
        <f t="shared" si="3"/>
        <v>4</v>
      </c>
      <c r="H20" s="135">
        <v>113</v>
      </c>
      <c r="I20" s="135"/>
      <c r="J20" s="135">
        <v>38</v>
      </c>
      <c r="K20" s="135">
        <v>79</v>
      </c>
      <c r="L20" s="135"/>
      <c r="M20" s="135"/>
      <c r="N20" s="245"/>
      <c r="O20" s="246"/>
      <c r="P20" s="136"/>
      <c r="Q20" s="136"/>
      <c r="R20" s="109"/>
    </row>
    <row r="21" spans="1:18" ht="15" customHeight="1">
      <c r="A21" s="130" t="s">
        <v>188</v>
      </c>
      <c r="B21" s="137" t="s">
        <v>49</v>
      </c>
      <c r="C21" s="134" t="s">
        <v>183</v>
      </c>
      <c r="D21" s="135">
        <f t="shared" si="2"/>
        <v>104</v>
      </c>
      <c r="E21" s="135">
        <v>34</v>
      </c>
      <c r="F21" s="135">
        <v>70</v>
      </c>
      <c r="G21" s="135">
        <f t="shared" si="3"/>
        <v>58</v>
      </c>
      <c r="H21" s="135">
        <v>12</v>
      </c>
      <c r="I21" s="135"/>
      <c r="J21" s="135">
        <v>70</v>
      </c>
      <c r="K21" s="135"/>
      <c r="L21" s="135"/>
      <c r="M21" s="135"/>
      <c r="N21" s="245"/>
      <c r="O21" s="246"/>
      <c r="P21" s="136"/>
      <c r="Q21" s="136"/>
      <c r="R21" s="109"/>
    </row>
    <row r="22" spans="1:18" ht="35.25" customHeight="1">
      <c r="A22" s="142"/>
      <c r="B22" s="141" t="s">
        <v>209</v>
      </c>
      <c r="C22" s="131" t="s">
        <v>189</v>
      </c>
      <c r="D22" s="132">
        <f>SUM(D23:D29)</f>
        <v>758</v>
      </c>
      <c r="E22" s="132">
        <f t="shared" ref="E22:Q22" si="4">SUM(E23:E29)</f>
        <v>243</v>
      </c>
      <c r="F22" s="132">
        <f t="shared" si="4"/>
        <v>515</v>
      </c>
      <c r="G22" s="132">
        <f t="shared" si="4"/>
        <v>331</v>
      </c>
      <c r="H22" s="132">
        <f t="shared" si="4"/>
        <v>184</v>
      </c>
      <c r="I22" s="132">
        <f t="shared" si="4"/>
        <v>0</v>
      </c>
      <c r="J22" s="132">
        <f t="shared" si="4"/>
        <v>195</v>
      </c>
      <c r="K22" s="132">
        <f t="shared" si="4"/>
        <v>320</v>
      </c>
      <c r="L22" s="132">
        <f t="shared" si="4"/>
        <v>0</v>
      </c>
      <c r="M22" s="132">
        <f t="shared" si="4"/>
        <v>0</v>
      </c>
      <c r="N22" s="244">
        <f t="shared" si="4"/>
        <v>0</v>
      </c>
      <c r="O22" s="244">
        <f t="shared" si="4"/>
        <v>0</v>
      </c>
      <c r="P22" s="132">
        <f t="shared" si="4"/>
        <v>0</v>
      </c>
      <c r="Q22" s="132">
        <f t="shared" si="4"/>
        <v>0</v>
      </c>
      <c r="R22" s="143"/>
    </row>
    <row r="23" spans="1:18" ht="15" customHeight="1">
      <c r="A23" s="130" t="s">
        <v>190</v>
      </c>
      <c r="B23" s="133" t="s">
        <v>74</v>
      </c>
      <c r="C23" s="134" t="s">
        <v>191</v>
      </c>
      <c r="D23" s="135">
        <f>E23+F23</f>
        <v>150</v>
      </c>
      <c r="E23" s="135">
        <v>50</v>
      </c>
      <c r="F23" s="135">
        <v>100</v>
      </c>
      <c r="G23" s="135">
        <f t="shared" si="3"/>
        <v>36</v>
      </c>
      <c r="H23" s="135">
        <v>64</v>
      </c>
      <c r="I23" s="135"/>
      <c r="J23" s="135">
        <v>36</v>
      </c>
      <c r="K23" s="135">
        <v>64</v>
      </c>
      <c r="L23" s="135"/>
      <c r="M23" s="135"/>
      <c r="N23" s="245"/>
      <c r="O23" s="246"/>
      <c r="P23" s="136"/>
      <c r="Q23" s="136"/>
      <c r="R23" s="109"/>
    </row>
    <row r="24" spans="1:18" ht="15" customHeight="1">
      <c r="A24" s="130" t="s">
        <v>192</v>
      </c>
      <c r="B24" s="133" t="s">
        <v>51</v>
      </c>
      <c r="C24" s="134" t="s">
        <v>193</v>
      </c>
      <c r="D24" s="135">
        <f t="shared" ref="D24" si="5">E24+F24</f>
        <v>178</v>
      </c>
      <c r="E24" s="135">
        <v>57</v>
      </c>
      <c r="F24" s="135">
        <v>121</v>
      </c>
      <c r="G24" s="135">
        <f t="shared" si="3"/>
        <v>83</v>
      </c>
      <c r="H24" s="135">
        <v>38</v>
      </c>
      <c r="I24" s="135"/>
      <c r="J24" s="135">
        <v>51</v>
      </c>
      <c r="K24" s="135">
        <v>70</v>
      </c>
      <c r="L24" s="135"/>
      <c r="M24" s="135"/>
      <c r="N24" s="245"/>
      <c r="O24" s="246"/>
      <c r="P24" s="136"/>
      <c r="Q24" s="136"/>
      <c r="R24" s="109"/>
    </row>
    <row r="25" spans="1:18" ht="15" customHeight="1">
      <c r="A25" s="130" t="s">
        <v>194</v>
      </c>
      <c r="B25" s="137" t="s">
        <v>47</v>
      </c>
      <c r="C25" s="134" t="s">
        <v>183</v>
      </c>
      <c r="D25" s="135">
        <f>E25+F25</f>
        <v>110</v>
      </c>
      <c r="E25" s="135">
        <v>32</v>
      </c>
      <c r="F25" s="135">
        <v>78</v>
      </c>
      <c r="G25" s="135">
        <f t="shared" si="3"/>
        <v>60</v>
      </c>
      <c r="H25" s="135">
        <v>18</v>
      </c>
      <c r="I25" s="136"/>
      <c r="J25" s="135">
        <v>36</v>
      </c>
      <c r="K25" s="135">
        <v>42</v>
      </c>
      <c r="L25" s="136"/>
      <c r="M25" s="136"/>
      <c r="N25" s="247"/>
      <c r="O25" s="247"/>
      <c r="P25" s="136"/>
      <c r="Q25" s="136"/>
      <c r="R25" s="109"/>
    </row>
    <row r="26" spans="1:18" ht="15" customHeight="1">
      <c r="A26" s="130" t="s">
        <v>195</v>
      </c>
      <c r="B26" s="137" t="s">
        <v>196</v>
      </c>
      <c r="C26" s="134" t="s">
        <v>183</v>
      </c>
      <c r="D26" s="135">
        <f t="shared" si="2"/>
        <v>158</v>
      </c>
      <c r="E26" s="135">
        <v>50</v>
      </c>
      <c r="F26" s="135">
        <v>108</v>
      </c>
      <c r="G26" s="135">
        <f t="shared" si="3"/>
        <v>80</v>
      </c>
      <c r="H26" s="135">
        <v>28</v>
      </c>
      <c r="I26" s="135"/>
      <c r="J26" s="135">
        <v>36</v>
      </c>
      <c r="K26" s="135">
        <v>72</v>
      </c>
      <c r="L26" s="135"/>
      <c r="M26" s="135"/>
      <c r="N26" s="245"/>
      <c r="O26" s="246"/>
      <c r="P26" s="136"/>
      <c r="Q26" s="136"/>
      <c r="R26" s="109"/>
    </row>
    <row r="27" spans="1:18" ht="15" customHeight="1">
      <c r="A27" s="130" t="s">
        <v>197</v>
      </c>
      <c r="B27" s="133" t="s">
        <v>48</v>
      </c>
      <c r="C27" s="134" t="s">
        <v>183</v>
      </c>
      <c r="D27" s="135">
        <f>E27+F27</f>
        <v>54</v>
      </c>
      <c r="E27" s="135">
        <v>18</v>
      </c>
      <c r="F27" s="135">
        <v>36</v>
      </c>
      <c r="G27" s="135">
        <f t="shared" si="3"/>
        <v>30</v>
      </c>
      <c r="H27" s="135">
        <v>6</v>
      </c>
      <c r="I27" s="135"/>
      <c r="J27" s="135"/>
      <c r="K27" s="135">
        <v>36</v>
      </c>
      <c r="L27" s="135"/>
      <c r="M27" s="135"/>
      <c r="N27" s="245"/>
      <c r="O27" s="246"/>
      <c r="P27" s="136"/>
      <c r="Q27" s="136"/>
      <c r="R27" s="109"/>
    </row>
    <row r="28" spans="1:18" ht="15" customHeight="1">
      <c r="A28" s="130" t="s">
        <v>198</v>
      </c>
      <c r="B28" s="137" t="s">
        <v>199</v>
      </c>
      <c r="C28" s="134" t="s">
        <v>200</v>
      </c>
      <c r="D28" s="135">
        <f t="shared" ref="D28" si="6">E28+F28</f>
        <v>54</v>
      </c>
      <c r="E28" s="135">
        <v>18</v>
      </c>
      <c r="F28" s="135">
        <v>36</v>
      </c>
      <c r="G28" s="135">
        <f t="shared" si="3"/>
        <v>16</v>
      </c>
      <c r="H28" s="135">
        <v>20</v>
      </c>
      <c r="I28" s="135"/>
      <c r="J28" s="135"/>
      <c r="K28" s="135">
        <v>36</v>
      </c>
      <c r="L28" s="135"/>
      <c r="M28" s="135"/>
      <c r="N28" s="245"/>
      <c r="O28" s="246"/>
      <c r="P28" s="136"/>
      <c r="Q28" s="136"/>
      <c r="R28" s="109"/>
    </row>
    <row r="29" spans="1:18" ht="20.25" customHeight="1">
      <c r="A29" s="130" t="s">
        <v>201</v>
      </c>
      <c r="B29" s="137" t="s">
        <v>202</v>
      </c>
      <c r="C29" s="135" t="s">
        <v>56</v>
      </c>
      <c r="D29" s="135">
        <f t="shared" si="2"/>
        <v>54</v>
      </c>
      <c r="E29" s="135">
        <v>18</v>
      </c>
      <c r="F29" s="135">
        <v>36</v>
      </c>
      <c r="G29" s="135">
        <f t="shared" si="3"/>
        <v>26</v>
      </c>
      <c r="H29" s="135">
        <v>10</v>
      </c>
      <c r="I29" s="135"/>
      <c r="J29" s="135">
        <v>36</v>
      </c>
      <c r="K29" s="135"/>
      <c r="L29" s="135"/>
      <c r="M29" s="135"/>
      <c r="N29" s="245"/>
      <c r="O29" s="246"/>
      <c r="P29" s="136"/>
      <c r="Q29" s="136"/>
      <c r="R29" s="138"/>
    </row>
    <row r="30" spans="1:18" ht="15.75" customHeight="1">
      <c r="A30" s="140"/>
      <c r="B30" s="141" t="s">
        <v>203</v>
      </c>
      <c r="C30" s="131" t="s">
        <v>204</v>
      </c>
      <c r="D30" s="132">
        <f>D31+D32</f>
        <v>90</v>
      </c>
      <c r="E30" s="132">
        <f t="shared" ref="E30:Q30" si="7">E31+E32</f>
        <v>51</v>
      </c>
      <c r="F30" s="132">
        <f t="shared" si="7"/>
        <v>39</v>
      </c>
      <c r="G30" s="132">
        <f t="shared" si="7"/>
        <v>29</v>
      </c>
      <c r="H30" s="132">
        <f t="shared" si="7"/>
        <v>10</v>
      </c>
      <c r="I30" s="132">
        <f t="shared" si="7"/>
        <v>0</v>
      </c>
      <c r="J30" s="132">
        <f t="shared" si="7"/>
        <v>39</v>
      </c>
      <c r="K30" s="132">
        <f t="shared" si="7"/>
        <v>0</v>
      </c>
      <c r="L30" s="132">
        <f t="shared" si="7"/>
        <v>0</v>
      </c>
      <c r="M30" s="132">
        <f t="shared" si="7"/>
        <v>0</v>
      </c>
      <c r="N30" s="244">
        <f t="shared" si="7"/>
        <v>0</v>
      </c>
      <c r="O30" s="244">
        <f t="shared" si="7"/>
        <v>0</v>
      </c>
      <c r="P30" s="132">
        <f t="shared" si="7"/>
        <v>0</v>
      </c>
      <c r="Q30" s="132">
        <f t="shared" si="7"/>
        <v>0</v>
      </c>
      <c r="R30" s="14"/>
    </row>
    <row r="31" spans="1:18" ht="33" customHeight="1">
      <c r="A31" s="130" t="s">
        <v>205</v>
      </c>
      <c r="B31" s="133" t="s">
        <v>206</v>
      </c>
      <c r="C31" s="134" t="s">
        <v>200</v>
      </c>
      <c r="D31" s="135">
        <f>E31+F31</f>
        <v>51</v>
      </c>
      <c r="E31" s="135">
        <v>12</v>
      </c>
      <c r="F31" s="135">
        <v>39</v>
      </c>
      <c r="G31" s="135">
        <f t="shared" si="3"/>
        <v>29</v>
      </c>
      <c r="H31" s="135">
        <v>10</v>
      </c>
      <c r="I31" s="135"/>
      <c r="J31" s="135">
        <v>39</v>
      </c>
      <c r="K31" s="135"/>
      <c r="L31" s="135"/>
      <c r="M31" s="135"/>
      <c r="N31" s="245"/>
      <c r="O31" s="245"/>
      <c r="P31" s="135"/>
      <c r="Q31" s="135"/>
      <c r="R31" s="110"/>
    </row>
    <row r="32" spans="1:18" ht="18" customHeight="1">
      <c r="A32" s="130" t="s">
        <v>207</v>
      </c>
      <c r="B32" s="133" t="s">
        <v>208</v>
      </c>
      <c r="C32" s="134" t="s">
        <v>200</v>
      </c>
      <c r="D32" s="135">
        <v>39</v>
      </c>
      <c r="E32" s="135">
        <v>39</v>
      </c>
      <c r="F32" s="135"/>
      <c r="G32" s="135">
        <f t="shared" si="3"/>
        <v>0</v>
      </c>
      <c r="H32" s="135"/>
      <c r="I32" s="135"/>
      <c r="J32" s="135"/>
      <c r="K32" s="135"/>
      <c r="L32" s="135"/>
      <c r="M32" s="135"/>
      <c r="N32" s="245"/>
      <c r="O32" s="245"/>
      <c r="P32" s="135"/>
      <c r="Q32" s="135"/>
      <c r="R32" s="110"/>
    </row>
    <row r="33" spans="1:19" ht="18" customHeight="1">
      <c r="A33" s="18" t="s">
        <v>43</v>
      </c>
      <c r="B33" s="19" t="s">
        <v>52</v>
      </c>
      <c r="C33" s="20" t="s">
        <v>53</v>
      </c>
      <c r="D33" s="21">
        <f t="shared" ref="D33:Q33" si="8">SUM(D34:D39)</f>
        <v>804</v>
      </c>
      <c r="E33" s="21">
        <f>SUM(E34:E39)</f>
        <v>268</v>
      </c>
      <c r="F33" s="21">
        <f t="shared" si="8"/>
        <v>536</v>
      </c>
      <c r="G33" s="21">
        <f t="shared" si="8"/>
        <v>96</v>
      </c>
      <c r="H33" s="21">
        <f t="shared" si="8"/>
        <v>440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64</v>
      </c>
      <c r="M33" s="21">
        <f t="shared" si="8"/>
        <v>180</v>
      </c>
      <c r="N33" s="145">
        <f t="shared" si="8"/>
        <v>104</v>
      </c>
      <c r="O33" s="145">
        <f t="shared" si="8"/>
        <v>56</v>
      </c>
      <c r="P33" s="21">
        <f t="shared" si="8"/>
        <v>44</v>
      </c>
      <c r="Q33" s="22">
        <f t="shared" si="8"/>
        <v>88</v>
      </c>
      <c r="R33" s="21"/>
    </row>
    <row r="34" spans="1:19" ht="18" customHeight="1">
      <c r="A34" s="23" t="s">
        <v>54</v>
      </c>
      <c r="B34" s="24" t="s">
        <v>55</v>
      </c>
      <c r="C34" s="25" t="s">
        <v>56</v>
      </c>
      <c r="D34" s="26">
        <v>58</v>
      </c>
      <c r="E34" s="26">
        <f t="shared" ref="E34:E39" si="9">D34-F34</f>
        <v>10</v>
      </c>
      <c r="F34" s="26">
        <v>48</v>
      </c>
      <c r="G34" s="26">
        <f t="shared" ref="G34:G39" si="10">F34-H34</f>
        <v>34</v>
      </c>
      <c r="H34" s="26">
        <v>14</v>
      </c>
      <c r="I34" s="27"/>
      <c r="J34" s="27"/>
      <c r="K34" s="27"/>
      <c r="L34" s="120"/>
      <c r="M34" s="120"/>
      <c r="N34" s="158">
        <v>48</v>
      </c>
      <c r="O34" s="158"/>
      <c r="P34" s="28"/>
      <c r="Q34" s="29"/>
      <c r="R34" s="17">
        <v>2</v>
      </c>
    </row>
    <row r="35" spans="1:19" ht="18" customHeight="1">
      <c r="A35" s="23" t="s">
        <v>57</v>
      </c>
      <c r="B35" s="24" t="s">
        <v>46</v>
      </c>
      <c r="C35" s="25" t="s">
        <v>56</v>
      </c>
      <c r="D35" s="26">
        <v>58</v>
      </c>
      <c r="E35" s="26">
        <f t="shared" si="9"/>
        <v>10</v>
      </c>
      <c r="F35" s="26">
        <v>48</v>
      </c>
      <c r="G35" s="26">
        <f t="shared" si="10"/>
        <v>4</v>
      </c>
      <c r="H35" s="26">
        <v>44</v>
      </c>
      <c r="I35" s="29"/>
      <c r="J35" s="29"/>
      <c r="K35" s="29"/>
      <c r="L35" s="120"/>
      <c r="M35" s="120">
        <v>48</v>
      </c>
      <c r="N35" s="147"/>
      <c r="O35" s="147"/>
      <c r="P35" s="17"/>
      <c r="Q35" s="30"/>
      <c r="R35" s="17">
        <v>2</v>
      </c>
    </row>
    <row r="36" spans="1:19" ht="25.5" customHeight="1">
      <c r="A36" s="23" t="s">
        <v>58</v>
      </c>
      <c r="B36" s="24" t="s">
        <v>45</v>
      </c>
      <c r="C36" s="31" t="s">
        <v>59</v>
      </c>
      <c r="D36" s="26">
        <v>200</v>
      </c>
      <c r="E36" s="26">
        <f t="shared" si="9"/>
        <v>28</v>
      </c>
      <c r="F36" s="26">
        <v>172</v>
      </c>
      <c r="G36" s="26">
        <f t="shared" si="10"/>
        <v>0</v>
      </c>
      <c r="H36" s="26">
        <v>172</v>
      </c>
      <c r="I36" s="29"/>
      <c r="J36" s="29"/>
      <c r="K36" s="29"/>
      <c r="L36" s="120">
        <v>32</v>
      </c>
      <c r="M36" s="120">
        <v>42</v>
      </c>
      <c r="N36" s="147">
        <v>28</v>
      </c>
      <c r="O36" s="147">
        <v>28</v>
      </c>
      <c r="P36" s="17">
        <v>22</v>
      </c>
      <c r="Q36" s="30">
        <v>20</v>
      </c>
      <c r="R36" s="17">
        <v>6</v>
      </c>
    </row>
    <row r="37" spans="1:19" ht="27.75" customHeight="1">
      <c r="A37" s="23" t="s">
        <v>60</v>
      </c>
      <c r="B37" s="24" t="s">
        <v>61</v>
      </c>
      <c r="C37" s="25" t="s">
        <v>62</v>
      </c>
      <c r="D37" s="26">
        <v>344</v>
      </c>
      <c r="E37" s="26">
        <f t="shared" si="9"/>
        <v>172</v>
      </c>
      <c r="F37" s="26">
        <v>172</v>
      </c>
      <c r="G37" s="26">
        <f t="shared" si="10"/>
        <v>2</v>
      </c>
      <c r="H37" s="26">
        <v>170</v>
      </c>
      <c r="I37" s="29"/>
      <c r="J37" s="29"/>
      <c r="K37" s="29"/>
      <c r="L37" s="120">
        <v>32</v>
      </c>
      <c r="M37" s="120">
        <v>42</v>
      </c>
      <c r="N37" s="147">
        <v>28</v>
      </c>
      <c r="O37" s="147">
        <v>28</v>
      </c>
      <c r="P37" s="17">
        <v>22</v>
      </c>
      <c r="Q37" s="30">
        <v>20</v>
      </c>
      <c r="R37" s="17">
        <v>10</v>
      </c>
    </row>
    <row r="38" spans="1:19" ht="18" customHeight="1">
      <c r="A38" s="23" t="s">
        <v>63</v>
      </c>
      <c r="B38" s="32" t="s">
        <v>64</v>
      </c>
      <c r="C38" s="33" t="s">
        <v>56</v>
      </c>
      <c r="D38" s="34">
        <f>F38*1.5</f>
        <v>72</v>
      </c>
      <c r="E38" s="28">
        <f t="shared" si="9"/>
        <v>24</v>
      </c>
      <c r="F38" s="26">
        <v>48</v>
      </c>
      <c r="G38" s="17">
        <f t="shared" si="10"/>
        <v>24</v>
      </c>
      <c r="H38" s="26">
        <v>24</v>
      </c>
      <c r="I38" s="27"/>
      <c r="J38" s="27"/>
      <c r="K38" s="27"/>
      <c r="L38" s="120"/>
      <c r="M38" s="120"/>
      <c r="N38" s="147"/>
      <c r="O38" s="147"/>
      <c r="P38" s="17"/>
      <c r="Q38" s="30">
        <v>48</v>
      </c>
      <c r="R38" s="17">
        <f t="shared" ref="R38:R39" si="11">D38/36</f>
        <v>2</v>
      </c>
    </row>
    <row r="39" spans="1:19" ht="26.25" customHeight="1">
      <c r="A39" s="23" t="s">
        <v>65</v>
      </c>
      <c r="B39" s="35" t="s">
        <v>66</v>
      </c>
      <c r="C39" s="33" t="s">
        <v>56</v>
      </c>
      <c r="D39" s="34">
        <f>F39*1.5</f>
        <v>72</v>
      </c>
      <c r="E39" s="28">
        <f t="shared" si="9"/>
        <v>24</v>
      </c>
      <c r="F39" s="26">
        <v>48</v>
      </c>
      <c r="G39" s="17">
        <f t="shared" si="10"/>
        <v>32</v>
      </c>
      <c r="H39" s="28">
        <v>16</v>
      </c>
      <c r="I39" s="29"/>
      <c r="J39" s="29"/>
      <c r="K39" s="29"/>
      <c r="L39" s="120"/>
      <c r="M39" s="120">
        <v>48</v>
      </c>
      <c r="N39" s="147"/>
      <c r="O39" s="147"/>
      <c r="P39" s="17"/>
      <c r="Q39" s="30"/>
      <c r="R39" s="17">
        <f t="shared" si="11"/>
        <v>2</v>
      </c>
    </row>
    <row r="40" spans="1:19" ht="31.5">
      <c r="A40" s="36" t="s">
        <v>67</v>
      </c>
      <c r="B40" s="37" t="s">
        <v>68</v>
      </c>
      <c r="C40" s="38" t="s">
        <v>69</v>
      </c>
      <c r="D40" s="39">
        <f t="shared" ref="D40:M40" si="12">SUM(D41:D43)</f>
        <v>228</v>
      </c>
      <c r="E40" s="39">
        <f>SUM(E41:E43)</f>
        <v>76</v>
      </c>
      <c r="F40" s="39">
        <f t="shared" si="12"/>
        <v>152</v>
      </c>
      <c r="G40" s="39">
        <f t="shared" si="12"/>
        <v>86</v>
      </c>
      <c r="H40" s="39">
        <f t="shared" si="12"/>
        <v>66</v>
      </c>
      <c r="I40" s="39">
        <f t="shared" si="12"/>
        <v>0</v>
      </c>
      <c r="J40" s="39">
        <f t="shared" si="12"/>
        <v>0</v>
      </c>
      <c r="K40" s="39">
        <f t="shared" si="12"/>
        <v>0</v>
      </c>
      <c r="L40" s="39">
        <f t="shared" si="12"/>
        <v>62</v>
      </c>
      <c r="M40" s="39">
        <f t="shared" si="12"/>
        <v>54</v>
      </c>
      <c r="N40" s="148">
        <f t="shared" ref="N40:Q40" si="13">SUM(N41:N43)</f>
        <v>0</v>
      </c>
      <c r="O40" s="148">
        <f t="shared" si="13"/>
        <v>0</v>
      </c>
      <c r="P40" s="39">
        <f t="shared" si="13"/>
        <v>36</v>
      </c>
      <c r="Q40" s="40">
        <f t="shared" si="13"/>
        <v>0</v>
      </c>
      <c r="R40" s="40"/>
    </row>
    <row r="41" spans="1:19" ht="24" customHeight="1">
      <c r="A41" s="41" t="s">
        <v>70</v>
      </c>
      <c r="B41" s="24" t="s">
        <v>50</v>
      </c>
      <c r="C41" s="33" t="s">
        <v>56</v>
      </c>
      <c r="D41" s="42">
        <f>F41*1.5</f>
        <v>93</v>
      </c>
      <c r="E41" s="28">
        <f>D41-F41</f>
        <v>31</v>
      </c>
      <c r="F41" s="42">
        <v>62</v>
      </c>
      <c r="G41" s="28">
        <f>F41-H41</f>
        <v>42</v>
      </c>
      <c r="H41" s="42">
        <v>20</v>
      </c>
      <c r="I41" s="28"/>
      <c r="J41" s="28"/>
      <c r="K41" s="28"/>
      <c r="L41" s="122">
        <v>62</v>
      </c>
      <c r="M41" s="120"/>
      <c r="N41" s="147"/>
      <c r="O41" s="147"/>
      <c r="P41" s="17"/>
      <c r="Q41" s="30"/>
      <c r="R41" s="17">
        <v>3</v>
      </c>
    </row>
    <row r="42" spans="1:19" ht="33.75" customHeight="1">
      <c r="A42" s="41" t="s">
        <v>71</v>
      </c>
      <c r="B42" s="43" t="s">
        <v>72</v>
      </c>
      <c r="C42" s="33" t="s">
        <v>56</v>
      </c>
      <c r="D42" s="42">
        <f>F42*1.5</f>
        <v>54</v>
      </c>
      <c r="E42" s="28">
        <f>D42-F42</f>
        <v>18</v>
      </c>
      <c r="F42" s="42">
        <v>36</v>
      </c>
      <c r="G42" s="28">
        <f>F42-H42</f>
        <v>30</v>
      </c>
      <c r="H42" s="42">
        <v>6</v>
      </c>
      <c r="I42" s="28"/>
      <c r="J42" s="28"/>
      <c r="K42" s="28"/>
      <c r="L42" s="120"/>
      <c r="M42" s="120"/>
      <c r="N42" s="147"/>
      <c r="O42" s="147"/>
      <c r="P42" s="17">
        <v>36</v>
      </c>
      <c r="Q42" s="30"/>
      <c r="R42" s="17">
        <v>2</v>
      </c>
    </row>
    <row r="43" spans="1:19" ht="18" customHeight="1">
      <c r="A43" s="41" t="s">
        <v>73</v>
      </c>
      <c r="B43" s="44" t="s">
        <v>74</v>
      </c>
      <c r="C43" s="33" t="s">
        <v>56</v>
      </c>
      <c r="D43" s="42">
        <f>F43*1.5</f>
        <v>81</v>
      </c>
      <c r="E43" s="28">
        <f>D43-F43</f>
        <v>27</v>
      </c>
      <c r="F43" s="42">
        <v>54</v>
      </c>
      <c r="G43" s="28">
        <f>F43-H43</f>
        <v>14</v>
      </c>
      <c r="H43" s="42">
        <v>40</v>
      </c>
      <c r="I43" s="28"/>
      <c r="J43" s="28"/>
      <c r="K43" s="28"/>
      <c r="L43" s="120"/>
      <c r="M43" s="120">
        <v>54</v>
      </c>
      <c r="N43" s="147"/>
      <c r="O43" s="147"/>
      <c r="P43" s="17"/>
      <c r="Q43" s="30"/>
      <c r="R43" s="17">
        <v>2</v>
      </c>
    </row>
    <row r="44" spans="1:19" ht="18" customHeight="1">
      <c r="A44" s="36" t="s">
        <v>75</v>
      </c>
      <c r="B44" s="45" t="s">
        <v>76</v>
      </c>
      <c r="C44" s="20" t="s">
        <v>77</v>
      </c>
      <c r="D44" s="46">
        <f t="shared" ref="D44:Q44" si="14">D45+D62</f>
        <v>3612</v>
      </c>
      <c r="E44" s="46">
        <f t="shared" si="14"/>
        <v>1204</v>
      </c>
      <c r="F44" s="46">
        <f>F45+F62</f>
        <v>2408</v>
      </c>
      <c r="G44" s="46">
        <f t="shared" si="14"/>
        <v>1362</v>
      </c>
      <c r="H44" s="46">
        <f t="shared" si="14"/>
        <v>986</v>
      </c>
      <c r="I44" s="46">
        <f t="shared" si="14"/>
        <v>60</v>
      </c>
      <c r="J44" s="46">
        <f t="shared" si="14"/>
        <v>0</v>
      </c>
      <c r="K44" s="46">
        <f t="shared" si="14"/>
        <v>0</v>
      </c>
      <c r="L44" s="46">
        <f t="shared" ref="L44:M44" si="15">L45+L62</f>
        <v>450</v>
      </c>
      <c r="M44" s="46">
        <f t="shared" si="15"/>
        <v>522</v>
      </c>
      <c r="N44" s="149">
        <f t="shared" si="14"/>
        <v>400</v>
      </c>
      <c r="O44" s="149">
        <f t="shared" si="14"/>
        <v>468</v>
      </c>
      <c r="P44" s="46">
        <f t="shared" si="14"/>
        <v>280</v>
      </c>
      <c r="Q44" s="47">
        <f t="shared" si="14"/>
        <v>288</v>
      </c>
      <c r="R44" s="21"/>
      <c r="S44" s="48"/>
    </row>
    <row r="45" spans="1:19" ht="23.25" customHeight="1">
      <c r="A45" s="36" t="s">
        <v>78</v>
      </c>
      <c r="B45" s="49" t="s">
        <v>79</v>
      </c>
      <c r="C45" s="20" t="s">
        <v>80</v>
      </c>
      <c r="D45" s="46">
        <f>SUM(D46:D61)</f>
        <v>1608</v>
      </c>
      <c r="E45" s="46">
        <f>SUM(E46:E61)</f>
        <v>536</v>
      </c>
      <c r="F45" s="46">
        <f t="shared" ref="F45:Q45" si="16">SUM(F46:F61)</f>
        <v>1072</v>
      </c>
      <c r="G45" s="46">
        <f t="shared" si="16"/>
        <v>618</v>
      </c>
      <c r="H45" s="46">
        <f t="shared" si="16"/>
        <v>454</v>
      </c>
      <c r="I45" s="46">
        <f t="shared" si="16"/>
        <v>0</v>
      </c>
      <c r="J45" s="46">
        <f t="shared" si="16"/>
        <v>0</v>
      </c>
      <c r="K45" s="46">
        <f t="shared" si="16"/>
        <v>0</v>
      </c>
      <c r="L45" s="46">
        <f t="shared" ref="L45:M45" si="17">SUM(L46:L61)</f>
        <v>362</v>
      </c>
      <c r="M45" s="46">
        <f t="shared" si="17"/>
        <v>378</v>
      </c>
      <c r="N45" s="149">
        <f t="shared" si="16"/>
        <v>164</v>
      </c>
      <c r="O45" s="149">
        <f t="shared" si="16"/>
        <v>92</v>
      </c>
      <c r="P45" s="46">
        <f t="shared" si="16"/>
        <v>40</v>
      </c>
      <c r="Q45" s="47">
        <f t="shared" si="16"/>
        <v>36</v>
      </c>
      <c r="R45" s="21"/>
    </row>
    <row r="46" spans="1:19" ht="30" customHeight="1">
      <c r="A46" s="41" t="s">
        <v>81</v>
      </c>
      <c r="B46" s="50" t="s">
        <v>82</v>
      </c>
      <c r="C46" s="42" t="s">
        <v>83</v>
      </c>
      <c r="D46" s="26">
        <f t="shared" ref="D46:D60" si="18">F46*1.5</f>
        <v>120</v>
      </c>
      <c r="E46" s="26">
        <f t="shared" ref="E46:E60" si="19">D46-F46</f>
        <v>40</v>
      </c>
      <c r="F46" s="26">
        <f>60+20</f>
        <v>80</v>
      </c>
      <c r="G46" s="26">
        <f t="shared" ref="G46:G60" si="20">F46-H46</f>
        <v>2</v>
      </c>
      <c r="H46" s="26">
        <v>78</v>
      </c>
      <c r="I46" s="42"/>
      <c r="J46" s="42"/>
      <c r="K46" s="42"/>
      <c r="L46" s="122">
        <v>40</v>
      </c>
      <c r="M46" s="122">
        <v>40</v>
      </c>
      <c r="N46" s="147"/>
      <c r="O46" s="147"/>
      <c r="P46" s="17"/>
      <c r="Q46" s="30"/>
      <c r="R46" s="17">
        <v>3</v>
      </c>
    </row>
    <row r="47" spans="1:19" ht="18" customHeight="1">
      <c r="A47" s="41" t="s">
        <v>84</v>
      </c>
      <c r="B47" s="50" t="s">
        <v>85</v>
      </c>
      <c r="C47" s="33" t="s">
        <v>86</v>
      </c>
      <c r="D47" s="26">
        <f t="shared" si="18"/>
        <v>270</v>
      </c>
      <c r="E47" s="26">
        <f t="shared" si="19"/>
        <v>90</v>
      </c>
      <c r="F47" s="26">
        <f>60+120</f>
        <v>180</v>
      </c>
      <c r="G47" s="26">
        <f t="shared" si="20"/>
        <v>140</v>
      </c>
      <c r="H47" s="26">
        <v>40</v>
      </c>
      <c r="I47" s="33"/>
      <c r="J47" s="33"/>
      <c r="K47" s="33"/>
      <c r="L47" s="120">
        <v>110</v>
      </c>
      <c r="M47" s="120">
        <v>70</v>
      </c>
      <c r="N47" s="147"/>
      <c r="O47" s="147"/>
      <c r="P47" s="17"/>
      <c r="Q47" s="30"/>
      <c r="R47" s="17">
        <v>8</v>
      </c>
    </row>
    <row r="48" spans="1:19" ht="31.5">
      <c r="A48" s="41" t="s">
        <v>87</v>
      </c>
      <c r="B48" s="51" t="s">
        <v>88</v>
      </c>
      <c r="C48" s="33" t="s">
        <v>56</v>
      </c>
      <c r="D48" s="26">
        <f t="shared" si="18"/>
        <v>90</v>
      </c>
      <c r="E48" s="26">
        <f t="shared" si="19"/>
        <v>30</v>
      </c>
      <c r="F48" s="26">
        <v>60</v>
      </c>
      <c r="G48" s="26">
        <f t="shared" si="20"/>
        <v>20</v>
      </c>
      <c r="H48" s="26">
        <v>40</v>
      </c>
      <c r="I48" s="29"/>
      <c r="J48" s="29"/>
      <c r="K48" s="29"/>
      <c r="L48" s="120"/>
      <c r="M48" s="120">
        <v>60</v>
      </c>
      <c r="N48" s="147"/>
      <c r="O48" s="147"/>
      <c r="P48" s="17"/>
      <c r="Q48" s="30"/>
      <c r="R48" s="17">
        <v>3</v>
      </c>
    </row>
    <row r="49" spans="1:18">
      <c r="A49" s="41" t="s">
        <v>89</v>
      </c>
      <c r="B49" s="50" t="s">
        <v>90</v>
      </c>
      <c r="C49" s="33" t="s">
        <v>44</v>
      </c>
      <c r="D49" s="26">
        <f t="shared" si="18"/>
        <v>102</v>
      </c>
      <c r="E49" s="26">
        <f t="shared" si="19"/>
        <v>34</v>
      </c>
      <c r="F49" s="26">
        <v>68</v>
      </c>
      <c r="G49" s="26">
        <f t="shared" si="20"/>
        <v>50</v>
      </c>
      <c r="H49" s="26">
        <v>18</v>
      </c>
      <c r="I49" s="29"/>
      <c r="J49" s="29"/>
      <c r="K49" s="29"/>
      <c r="L49" s="120"/>
      <c r="M49" s="120">
        <v>68</v>
      </c>
      <c r="N49" s="147"/>
      <c r="O49" s="147"/>
      <c r="P49" s="17"/>
      <c r="Q49" s="30"/>
      <c r="R49" s="17">
        <v>3</v>
      </c>
    </row>
    <row r="50" spans="1:18" ht="15" customHeight="1">
      <c r="A50" s="41" t="s">
        <v>91</v>
      </c>
      <c r="B50" s="50" t="s">
        <v>92</v>
      </c>
      <c r="C50" s="33" t="s">
        <v>56</v>
      </c>
      <c r="D50" s="26">
        <f t="shared" si="18"/>
        <v>102</v>
      </c>
      <c r="E50" s="26">
        <f t="shared" si="19"/>
        <v>34</v>
      </c>
      <c r="F50" s="26">
        <v>68</v>
      </c>
      <c r="G50" s="26">
        <f t="shared" si="20"/>
        <v>28</v>
      </c>
      <c r="H50" s="26">
        <v>40</v>
      </c>
      <c r="I50" s="29"/>
      <c r="J50" s="29"/>
      <c r="K50" s="29"/>
      <c r="L50" s="120">
        <v>68</v>
      </c>
      <c r="M50" s="120"/>
      <c r="N50" s="147"/>
      <c r="O50" s="147"/>
      <c r="P50" s="17"/>
      <c r="Q50" s="30"/>
      <c r="R50" s="17">
        <v>3</v>
      </c>
    </row>
    <row r="51" spans="1:18" ht="31.5">
      <c r="A51" s="41" t="s">
        <v>93</v>
      </c>
      <c r="B51" s="51" t="s">
        <v>94</v>
      </c>
      <c r="C51" s="33" t="s">
        <v>56</v>
      </c>
      <c r="D51" s="26">
        <f t="shared" si="18"/>
        <v>90</v>
      </c>
      <c r="E51" s="26">
        <f t="shared" si="19"/>
        <v>30</v>
      </c>
      <c r="F51" s="26">
        <v>60</v>
      </c>
      <c r="G51" s="26">
        <f t="shared" si="20"/>
        <v>10</v>
      </c>
      <c r="H51" s="26">
        <v>50</v>
      </c>
      <c r="I51" s="29"/>
      <c r="J51" s="29"/>
      <c r="K51" s="29"/>
      <c r="L51" s="120"/>
      <c r="M51" s="120"/>
      <c r="N51" s="147">
        <v>60</v>
      </c>
      <c r="O51" s="147"/>
      <c r="P51" s="17"/>
      <c r="Q51" s="30"/>
      <c r="R51" s="17">
        <v>3</v>
      </c>
    </row>
    <row r="52" spans="1:18" s="52" customFormat="1" ht="24.95" customHeight="1">
      <c r="A52" s="41" t="s">
        <v>95</v>
      </c>
      <c r="B52" s="50" t="s">
        <v>96</v>
      </c>
      <c r="C52" s="33" t="s">
        <v>56</v>
      </c>
      <c r="D52" s="26">
        <f t="shared" si="18"/>
        <v>54</v>
      </c>
      <c r="E52" s="26">
        <f t="shared" si="19"/>
        <v>18</v>
      </c>
      <c r="F52" s="26">
        <v>36</v>
      </c>
      <c r="G52" s="26">
        <f t="shared" si="20"/>
        <v>14</v>
      </c>
      <c r="H52" s="26">
        <v>22</v>
      </c>
      <c r="I52" s="30"/>
      <c r="J52" s="30"/>
      <c r="K52" s="30"/>
      <c r="L52" s="120"/>
      <c r="M52" s="120"/>
      <c r="N52" s="147"/>
      <c r="O52" s="147">
        <v>36</v>
      </c>
      <c r="P52" s="17"/>
      <c r="Q52" s="30"/>
      <c r="R52" s="17">
        <v>2</v>
      </c>
    </row>
    <row r="53" spans="1:18" ht="42" customHeight="1">
      <c r="A53" s="41" t="s">
        <v>97</v>
      </c>
      <c r="B53" s="51" t="s">
        <v>98</v>
      </c>
      <c r="C53" s="33" t="s">
        <v>56</v>
      </c>
      <c r="D53" s="26">
        <f t="shared" si="18"/>
        <v>54</v>
      </c>
      <c r="E53" s="26">
        <f t="shared" si="19"/>
        <v>18</v>
      </c>
      <c r="F53" s="26">
        <v>36</v>
      </c>
      <c r="G53" s="26">
        <f t="shared" si="20"/>
        <v>14</v>
      </c>
      <c r="H53" s="26">
        <v>22</v>
      </c>
      <c r="I53" s="28"/>
      <c r="J53" s="28"/>
      <c r="K53" s="28"/>
      <c r="L53" s="120"/>
      <c r="M53" s="120"/>
      <c r="N53" s="147"/>
      <c r="O53" s="147"/>
      <c r="P53" s="17"/>
      <c r="Q53" s="30">
        <v>36</v>
      </c>
      <c r="R53" s="17">
        <v>2</v>
      </c>
    </row>
    <row r="54" spans="1:18" ht="45" customHeight="1">
      <c r="A54" s="41" t="s">
        <v>99</v>
      </c>
      <c r="B54" s="50" t="s">
        <v>100</v>
      </c>
      <c r="C54" s="33" t="s">
        <v>56</v>
      </c>
      <c r="D54" s="26">
        <f t="shared" si="18"/>
        <v>54</v>
      </c>
      <c r="E54" s="26">
        <f t="shared" si="19"/>
        <v>18</v>
      </c>
      <c r="F54" s="26">
        <v>36</v>
      </c>
      <c r="G54" s="26">
        <f t="shared" si="20"/>
        <v>24</v>
      </c>
      <c r="H54" s="26">
        <v>12</v>
      </c>
      <c r="I54" s="30"/>
      <c r="J54" s="30"/>
      <c r="K54" s="30"/>
      <c r="L54" s="120"/>
      <c r="M54" s="120"/>
      <c r="N54" s="147">
        <v>36</v>
      </c>
      <c r="O54" s="147"/>
      <c r="P54" s="17"/>
      <c r="Q54" s="30"/>
      <c r="R54" s="17">
        <v>2</v>
      </c>
    </row>
    <row r="55" spans="1:18">
      <c r="A55" s="41" t="s">
        <v>101</v>
      </c>
      <c r="B55" s="50" t="s">
        <v>102</v>
      </c>
      <c r="C55" s="33" t="s">
        <v>56</v>
      </c>
      <c r="D55" s="26">
        <f t="shared" si="18"/>
        <v>102</v>
      </c>
      <c r="E55" s="26">
        <f t="shared" si="19"/>
        <v>34</v>
      </c>
      <c r="F55" s="26">
        <v>68</v>
      </c>
      <c r="G55" s="26">
        <f t="shared" si="20"/>
        <v>46</v>
      </c>
      <c r="H55" s="26">
        <v>22</v>
      </c>
      <c r="I55" s="30"/>
      <c r="J55" s="30"/>
      <c r="K55" s="30"/>
      <c r="L55" s="120"/>
      <c r="M55" s="120"/>
      <c r="N55" s="147">
        <v>68</v>
      </c>
      <c r="O55" s="147"/>
      <c r="P55" s="17"/>
      <c r="Q55" s="30"/>
      <c r="R55" s="17">
        <v>3</v>
      </c>
    </row>
    <row r="56" spans="1:18" ht="26.25" customHeight="1">
      <c r="A56" s="41" t="s">
        <v>103</v>
      </c>
      <c r="B56" s="50" t="s">
        <v>104</v>
      </c>
      <c r="C56" s="33" t="s">
        <v>56</v>
      </c>
      <c r="D56" s="26">
        <f t="shared" si="18"/>
        <v>84</v>
      </c>
      <c r="E56" s="26">
        <f t="shared" si="19"/>
        <v>28</v>
      </c>
      <c r="F56" s="26">
        <v>56</v>
      </c>
      <c r="G56" s="26">
        <f t="shared" si="20"/>
        <v>42</v>
      </c>
      <c r="H56" s="26">
        <v>14</v>
      </c>
      <c r="I56" s="30"/>
      <c r="J56" s="30"/>
      <c r="K56" s="30"/>
      <c r="L56" s="120"/>
      <c r="M56" s="120"/>
      <c r="N56" s="147"/>
      <c r="O56" s="147">
        <v>56</v>
      </c>
      <c r="P56" s="17"/>
      <c r="Q56" s="30"/>
      <c r="R56" s="17">
        <v>2</v>
      </c>
    </row>
    <row r="57" spans="1:18" ht="31.5">
      <c r="A57" s="41" t="s">
        <v>105</v>
      </c>
      <c r="B57" s="53" t="s">
        <v>106</v>
      </c>
      <c r="C57" s="33" t="s">
        <v>44</v>
      </c>
      <c r="D57" s="26">
        <f t="shared" si="18"/>
        <v>108</v>
      </c>
      <c r="E57" s="26">
        <f t="shared" si="19"/>
        <v>36</v>
      </c>
      <c r="F57" s="26">
        <v>72</v>
      </c>
      <c r="G57" s="26">
        <f t="shared" si="20"/>
        <v>50</v>
      </c>
      <c r="H57" s="26">
        <v>22</v>
      </c>
      <c r="I57" s="30"/>
      <c r="J57" s="30"/>
      <c r="K57" s="30"/>
      <c r="L57" s="120">
        <v>72</v>
      </c>
      <c r="M57" s="120"/>
      <c r="N57" s="147"/>
      <c r="O57" s="147"/>
      <c r="P57" s="17"/>
      <c r="Q57" s="30"/>
      <c r="R57" s="17">
        <f t="shared" ref="R57:R60" si="21">D57/36</f>
        <v>3</v>
      </c>
    </row>
    <row r="58" spans="1:18">
      <c r="A58" s="41" t="s">
        <v>107</v>
      </c>
      <c r="B58" s="50" t="s">
        <v>108</v>
      </c>
      <c r="C58" s="33" t="s">
        <v>56</v>
      </c>
      <c r="D58" s="26">
        <f t="shared" si="18"/>
        <v>114</v>
      </c>
      <c r="E58" s="26">
        <f t="shared" si="19"/>
        <v>38</v>
      </c>
      <c r="F58" s="26">
        <v>76</v>
      </c>
      <c r="G58" s="26">
        <f t="shared" si="20"/>
        <v>46</v>
      </c>
      <c r="H58" s="26">
        <v>30</v>
      </c>
      <c r="I58" s="30"/>
      <c r="J58" s="30"/>
      <c r="K58" s="30"/>
      <c r="L58" s="120"/>
      <c r="M58" s="120">
        <v>76</v>
      </c>
      <c r="N58" s="147"/>
      <c r="O58" s="147"/>
      <c r="P58" s="17"/>
      <c r="Q58" s="30"/>
      <c r="R58" s="17">
        <v>3</v>
      </c>
    </row>
    <row r="59" spans="1:18" ht="41.25" customHeight="1">
      <c r="A59" s="41" t="s">
        <v>109</v>
      </c>
      <c r="B59" s="50" t="s">
        <v>110</v>
      </c>
      <c r="C59" s="33" t="s">
        <v>56</v>
      </c>
      <c r="D59" s="26">
        <f t="shared" si="18"/>
        <v>96</v>
      </c>
      <c r="E59" s="26">
        <f t="shared" si="19"/>
        <v>32</v>
      </c>
      <c r="F59" s="26">
        <v>64</v>
      </c>
      <c r="G59" s="26">
        <f t="shared" si="20"/>
        <v>50</v>
      </c>
      <c r="H59" s="26">
        <v>14</v>
      </c>
      <c r="I59" s="30"/>
      <c r="J59" s="30"/>
      <c r="K59" s="30"/>
      <c r="L59" s="120"/>
      <c r="M59" s="120">
        <v>64</v>
      </c>
      <c r="N59" s="147"/>
      <c r="O59" s="147"/>
      <c r="P59" s="17"/>
      <c r="Q59" s="30"/>
      <c r="R59" s="17">
        <v>3</v>
      </c>
    </row>
    <row r="60" spans="1:18" ht="27.75" customHeight="1">
      <c r="A60" s="41" t="s">
        <v>111</v>
      </c>
      <c r="B60" s="50" t="s">
        <v>112</v>
      </c>
      <c r="C60" s="33" t="s">
        <v>56</v>
      </c>
      <c r="D60" s="26">
        <f t="shared" si="18"/>
        <v>108</v>
      </c>
      <c r="E60" s="26">
        <f t="shared" si="19"/>
        <v>36</v>
      </c>
      <c r="F60" s="26">
        <v>72</v>
      </c>
      <c r="G60" s="26">
        <f t="shared" si="20"/>
        <v>52</v>
      </c>
      <c r="H60" s="26">
        <v>20</v>
      </c>
      <c r="I60" s="30"/>
      <c r="J60" s="30"/>
      <c r="K60" s="30"/>
      <c r="L60" s="120">
        <v>72</v>
      </c>
      <c r="M60" s="120"/>
      <c r="N60" s="150"/>
      <c r="O60" s="147"/>
      <c r="P60" s="17"/>
      <c r="Q60" s="30"/>
      <c r="R60" s="17">
        <f t="shared" si="21"/>
        <v>3</v>
      </c>
    </row>
    <row r="61" spans="1:18" ht="23.25" customHeight="1">
      <c r="A61" s="41" t="s">
        <v>113</v>
      </c>
      <c r="B61" s="54" t="s">
        <v>114</v>
      </c>
      <c r="C61" s="55" t="s">
        <v>56</v>
      </c>
      <c r="D61" s="56">
        <f>E61+F61</f>
        <v>60</v>
      </c>
      <c r="E61" s="56">
        <f>F61/2</f>
        <v>20</v>
      </c>
      <c r="F61" s="57">
        <v>40</v>
      </c>
      <c r="G61" s="57">
        <v>30</v>
      </c>
      <c r="H61" s="57">
        <f>F61-G61</f>
        <v>10</v>
      </c>
      <c r="I61" s="58"/>
      <c r="J61" s="58"/>
      <c r="K61" s="58"/>
      <c r="L61" s="123"/>
      <c r="M61" s="123"/>
      <c r="N61" s="248"/>
      <c r="O61" s="248"/>
      <c r="P61" s="58">
        <v>40</v>
      </c>
      <c r="Q61" s="58"/>
      <c r="R61" s="17">
        <v>2</v>
      </c>
    </row>
    <row r="62" spans="1:18" ht="36.75" customHeight="1">
      <c r="A62" s="59" t="s">
        <v>115</v>
      </c>
      <c r="B62" s="60" t="s">
        <v>116</v>
      </c>
      <c r="C62" s="18" t="s">
        <v>117</v>
      </c>
      <c r="D62" s="61">
        <f t="shared" ref="D62:K62" si="22">D63+D70+D74+D77+D81</f>
        <v>2004</v>
      </c>
      <c r="E62" s="61">
        <f t="shared" si="22"/>
        <v>668</v>
      </c>
      <c r="F62" s="61">
        <f t="shared" si="22"/>
        <v>1336</v>
      </c>
      <c r="G62" s="61">
        <f t="shared" si="22"/>
        <v>744</v>
      </c>
      <c r="H62" s="61">
        <f t="shared" si="22"/>
        <v>532</v>
      </c>
      <c r="I62" s="61">
        <f t="shared" si="22"/>
        <v>60</v>
      </c>
      <c r="J62" s="61">
        <f t="shared" si="22"/>
        <v>0</v>
      </c>
      <c r="K62" s="61">
        <f t="shared" si="22"/>
        <v>0</v>
      </c>
      <c r="L62" s="61">
        <f t="shared" ref="L62:Q62" si="23">L63+L70+L74+L77+L81</f>
        <v>88</v>
      </c>
      <c r="M62" s="61">
        <f t="shared" si="23"/>
        <v>144</v>
      </c>
      <c r="N62" s="249">
        <f t="shared" si="23"/>
        <v>236</v>
      </c>
      <c r="O62" s="249">
        <f t="shared" si="23"/>
        <v>376</v>
      </c>
      <c r="P62" s="61">
        <f t="shared" si="23"/>
        <v>240</v>
      </c>
      <c r="Q62" s="61">
        <f t="shared" si="23"/>
        <v>252</v>
      </c>
      <c r="R62" s="62"/>
    </row>
    <row r="63" spans="1:18" ht="28.5" customHeight="1">
      <c r="A63" s="63" t="s">
        <v>118</v>
      </c>
      <c r="B63" s="64" t="s">
        <v>119</v>
      </c>
      <c r="C63" s="65" t="s">
        <v>120</v>
      </c>
      <c r="D63" s="46">
        <f t="shared" ref="D63:K63" si="24">SUM(D64:D68)</f>
        <v>1092</v>
      </c>
      <c r="E63" s="46">
        <f t="shared" si="24"/>
        <v>364</v>
      </c>
      <c r="F63" s="46">
        <f t="shared" si="24"/>
        <v>728</v>
      </c>
      <c r="G63" s="46">
        <f t="shared" si="24"/>
        <v>434</v>
      </c>
      <c r="H63" s="46">
        <f t="shared" si="24"/>
        <v>264</v>
      </c>
      <c r="I63" s="46">
        <f t="shared" si="24"/>
        <v>30</v>
      </c>
      <c r="J63" s="46">
        <f t="shared" si="24"/>
        <v>0</v>
      </c>
      <c r="K63" s="46">
        <f t="shared" si="24"/>
        <v>0</v>
      </c>
      <c r="L63" s="46">
        <f t="shared" ref="L63:Q63" si="25">SUM(L64:L68)</f>
        <v>88</v>
      </c>
      <c r="M63" s="46">
        <f t="shared" si="25"/>
        <v>144</v>
      </c>
      <c r="N63" s="149">
        <f t="shared" si="25"/>
        <v>196</v>
      </c>
      <c r="O63" s="149">
        <f t="shared" si="25"/>
        <v>116</v>
      </c>
      <c r="P63" s="46">
        <f t="shared" si="25"/>
        <v>88</v>
      </c>
      <c r="Q63" s="46">
        <f t="shared" si="25"/>
        <v>96</v>
      </c>
      <c r="R63" s="21"/>
    </row>
    <row r="64" spans="1:18" ht="24" customHeight="1">
      <c r="A64" s="33" t="s">
        <v>121</v>
      </c>
      <c r="B64" s="43" t="s">
        <v>122</v>
      </c>
      <c r="C64" s="66" t="s">
        <v>123</v>
      </c>
      <c r="D64" s="26">
        <f>F64*1.5</f>
        <v>192</v>
      </c>
      <c r="E64" s="26">
        <f>D64-F64</f>
        <v>64</v>
      </c>
      <c r="F64" s="26">
        <v>128</v>
      </c>
      <c r="G64" s="26">
        <f>F64-H64</f>
        <v>78</v>
      </c>
      <c r="H64" s="26">
        <v>50</v>
      </c>
      <c r="I64" s="29"/>
      <c r="J64" s="29"/>
      <c r="K64" s="29"/>
      <c r="L64" s="120">
        <v>88</v>
      </c>
      <c r="M64" s="120">
        <v>40</v>
      </c>
      <c r="N64" s="147"/>
      <c r="O64" s="147"/>
      <c r="P64" s="17"/>
      <c r="Q64" s="30"/>
      <c r="R64" s="17">
        <v>5</v>
      </c>
    </row>
    <row r="65" spans="1:18">
      <c r="A65" s="33" t="s">
        <v>124</v>
      </c>
      <c r="B65" s="43" t="s">
        <v>125</v>
      </c>
      <c r="C65" s="66" t="s">
        <v>44</v>
      </c>
      <c r="D65" s="26">
        <f>F65*1.5</f>
        <v>174</v>
      </c>
      <c r="E65" s="26">
        <f>D65-F65</f>
        <v>58</v>
      </c>
      <c r="F65" s="26">
        <v>116</v>
      </c>
      <c r="G65" s="26">
        <f>F65-H65</f>
        <v>102</v>
      </c>
      <c r="H65" s="26">
        <v>14</v>
      </c>
      <c r="I65" s="29"/>
      <c r="J65" s="29"/>
      <c r="K65" s="29"/>
      <c r="L65" s="120"/>
      <c r="M65" s="120"/>
      <c r="N65" s="147"/>
      <c r="O65" s="147">
        <v>116</v>
      </c>
      <c r="P65" s="17"/>
      <c r="Q65" s="30"/>
      <c r="R65" s="17">
        <v>5</v>
      </c>
    </row>
    <row r="66" spans="1:18" ht="47.25">
      <c r="A66" s="33" t="s">
        <v>126</v>
      </c>
      <c r="B66" s="43" t="s">
        <v>127</v>
      </c>
      <c r="C66" s="66" t="s">
        <v>44</v>
      </c>
      <c r="D66" s="26">
        <f>F66*1.5</f>
        <v>156</v>
      </c>
      <c r="E66" s="26">
        <f>D66-F66</f>
        <v>52</v>
      </c>
      <c r="F66" s="26">
        <v>104</v>
      </c>
      <c r="G66" s="26">
        <f>F66-H66</f>
        <v>44</v>
      </c>
      <c r="H66" s="26">
        <v>60</v>
      </c>
      <c r="I66" s="29"/>
      <c r="J66" s="29"/>
      <c r="K66" s="29"/>
      <c r="L66" s="120"/>
      <c r="M66" s="120">
        <v>104</v>
      </c>
      <c r="N66" s="147"/>
      <c r="O66" s="147"/>
      <c r="P66" s="17"/>
      <c r="Q66" s="30"/>
      <c r="R66" s="17">
        <v>4</v>
      </c>
    </row>
    <row r="67" spans="1:18" ht="41.25" customHeight="1">
      <c r="A67" s="33" t="s">
        <v>128</v>
      </c>
      <c r="B67" s="43" t="s">
        <v>129</v>
      </c>
      <c r="C67" s="66" t="s">
        <v>44</v>
      </c>
      <c r="D67" s="26">
        <f>F67*1.5</f>
        <v>294</v>
      </c>
      <c r="E67" s="26">
        <f>D67-F67</f>
        <v>98</v>
      </c>
      <c r="F67" s="26">
        <v>196</v>
      </c>
      <c r="G67" s="26">
        <v>106</v>
      </c>
      <c r="H67" s="26">
        <v>60</v>
      </c>
      <c r="I67" s="29">
        <v>30</v>
      </c>
      <c r="J67" s="29"/>
      <c r="K67" s="29"/>
      <c r="L67" s="120"/>
      <c r="M67" s="120"/>
      <c r="N67" s="147">
        <v>196</v>
      </c>
      <c r="O67" s="147"/>
      <c r="P67" s="17"/>
      <c r="Q67" s="30"/>
      <c r="R67" s="17">
        <v>8</v>
      </c>
    </row>
    <row r="68" spans="1:18" ht="49.5" customHeight="1">
      <c r="A68" s="33" t="s">
        <v>130</v>
      </c>
      <c r="B68" s="43" t="s">
        <v>131</v>
      </c>
      <c r="C68" s="66" t="s">
        <v>132</v>
      </c>
      <c r="D68" s="26">
        <f>F68*1.5</f>
        <v>276</v>
      </c>
      <c r="E68" s="26">
        <f>D68-F68</f>
        <v>92</v>
      </c>
      <c r="F68" s="26">
        <v>184</v>
      </c>
      <c r="G68" s="26">
        <f>F68-H68</f>
        <v>104</v>
      </c>
      <c r="H68" s="26">
        <v>80</v>
      </c>
      <c r="I68" s="29"/>
      <c r="J68" s="29"/>
      <c r="K68" s="29"/>
      <c r="L68" s="120"/>
      <c r="M68" s="120"/>
      <c r="N68" s="147"/>
      <c r="O68" s="147"/>
      <c r="P68" s="17">
        <v>88</v>
      </c>
      <c r="Q68" s="30">
        <v>96</v>
      </c>
      <c r="R68" s="17">
        <v>8</v>
      </c>
    </row>
    <row r="69" spans="1:18">
      <c r="A69" s="67" t="s">
        <v>133</v>
      </c>
      <c r="B69" s="15"/>
      <c r="C69" s="68" t="s">
        <v>56</v>
      </c>
      <c r="D69" s="69"/>
      <c r="E69" s="69"/>
      <c r="F69" s="69">
        <v>216</v>
      </c>
      <c r="G69" s="69"/>
      <c r="H69" s="69"/>
      <c r="I69" s="70"/>
      <c r="J69" s="70"/>
      <c r="K69" s="70"/>
      <c r="L69" s="71"/>
      <c r="M69" s="71">
        <v>72</v>
      </c>
      <c r="N69" s="147">
        <v>72</v>
      </c>
      <c r="O69" s="147">
        <v>36</v>
      </c>
      <c r="P69" s="71">
        <v>36</v>
      </c>
      <c r="Q69" s="72"/>
      <c r="R69" s="71">
        <f>F69/36</f>
        <v>6</v>
      </c>
    </row>
    <row r="70" spans="1:18" ht="30" customHeight="1">
      <c r="A70" s="73" t="s">
        <v>134</v>
      </c>
      <c r="B70" s="73" t="s">
        <v>135</v>
      </c>
      <c r="C70" s="74" t="s">
        <v>120</v>
      </c>
      <c r="D70" s="42">
        <f>SUM(D71:D71)</f>
        <v>291</v>
      </c>
      <c r="E70" s="42">
        <f t="shared" ref="E70:M70" si="26">SUM(E71:E71)</f>
        <v>97</v>
      </c>
      <c r="F70" s="42">
        <f>SUM(F71:F71)</f>
        <v>194</v>
      </c>
      <c r="G70" s="42">
        <f t="shared" si="26"/>
        <v>118</v>
      </c>
      <c r="H70" s="42">
        <f t="shared" si="26"/>
        <v>76</v>
      </c>
      <c r="I70" s="42">
        <f t="shared" si="26"/>
        <v>0</v>
      </c>
      <c r="J70" s="42">
        <f t="shared" si="26"/>
        <v>0</v>
      </c>
      <c r="K70" s="42">
        <f t="shared" si="26"/>
        <v>0</v>
      </c>
      <c r="L70" s="122">
        <f>SUM(L71:L71)</f>
        <v>0</v>
      </c>
      <c r="M70" s="122">
        <f t="shared" si="26"/>
        <v>0</v>
      </c>
      <c r="N70" s="149">
        <f>SUM(N71:N71)</f>
        <v>0</v>
      </c>
      <c r="O70" s="149">
        <f t="shared" ref="O70:R70" si="27">SUM(O71:O71)</f>
        <v>108</v>
      </c>
      <c r="P70" s="42">
        <f t="shared" si="27"/>
        <v>86</v>
      </c>
      <c r="Q70" s="42">
        <f t="shared" si="27"/>
        <v>0</v>
      </c>
      <c r="R70" s="42">
        <f t="shared" si="27"/>
        <v>8</v>
      </c>
    </row>
    <row r="71" spans="1:18" ht="42.75" customHeight="1">
      <c r="A71" s="43" t="s">
        <v>136</v>
      </c>
      <c r="B71" s="43" t="s">
        <v>137</v>
      </c>
      <c r="C71" s="33" t="s">
        <v>138</v>
      </c>
      <c r="D71" s="26">
        <f>F71*1.5</f>
        <v>291</v>
      </c>
      <c r="E71" s="26">
        <f>D71-F71</f>
        <v>97</v>
      </c>
      <c r="F71" s="26">
        <v>194</v>
      </c>
      <c r="G71" s="26">
        <f>F71-H71</f>
        <v>118</v>
      </c>
      <c r="H71" s="26">
        <v>76</v>
      </c>
      <c r="I71" s="26"/>
      <c r="J71" s="26"/>
      <c r="K71" s="26"/>
      <c r="L71" s="120"/>
      <c r="M71" s="120"/>
      <c r="N71" s="147"/>
      <c r="O71" s="147">
        <v>108</v>
      </c>
      <c r="P71" s="17">
        <v>86</v>
      </c>
      <c r="Q71" s="30"/>
      <c r="R71" s="17">
        <v>8</v>
      </c>
    </row>
    <row r="72" spans="1:18" ht="24.75" customHeight="1">
      <c r="A72" s="67" t="s">
        <v>139</v>
      </c>
      <c r="B72" s="75"/>
      <c r="C72" s="68" t="s">
        <v>56</v>
      </c>
      <c r="D72" s="69"/>
      <c r="E72" s="69"/>
      <c r="F72" s="69">
        <v>72</v>
      </c>
      <c r="G72" s="69"/>
      <c r="H72" s="69"/>
      <c r="I72" s="69"/>
      <c r="J72" s="69"/>
      <c r="K72" s="69"/>
      <c r="L72" s="69"/>
      <c r="M72" s="69"/>
      <c r="N72" s="147"/>
      <c r="O72" s="147">
        <v>36</v>
      </c>
      <c r="P72" s="71">
        <v>36</v>
      </c>
      <c r="Q72" s="72"/>
      <c r="R72" s="71">
        <f>F72/36</f>
        <v>2</v>
      </c>
    </row>
    <row r="73" spans="1:18" ht="18" customHeight="1">
      <c r="A73" s="67" t="s">
        <v>140</v>
      </c>
      <c r="B73" s="75"/>
      <c r="C73" s="68" t="s">
        <v>56</v>
      </c>
      <c r="D73" s="69"/>
      <c r="E73" s="69"/>
      <c r="F73" s="69">
        <v>144</v>
      </c>
      <c r="G73" s="69"/>
      <c r="H73" s="69"/>
      <c r="I73" s="69"/>
      <c r="J73" s="69"/>
      <c r="K73" s="69"/>
      <c r="L73" s="69"/>
      <c r="M73" s="69"/>
      <c r="N73" s="150"/>
      <c r="O73" s="150"/>
      <c r="P73" s="76">
        <v>144</v>
      </c>
      <c r="Q73" s="77"/>
      <c r="R73" s="71">
        <f>F73/36</f>
        <v>4</v>
      </c>
    </row>
    <row r="74" spans="1:18" ht="39.75" customHeight="1">
      <c r="A74" s="73" t="s">
        <v>141</v>
      </c>
      <c r="B74" s="73" t="s">
        <v>142</v>
      </c>
      <c r="C74" s="74" t="s">
        <v>143</v>
      </c>
      <c r="D74" s="42">
        <f>SUM(D75:D75)</f>
        <v>108</v>
      </c>
      <c r="E74" s="42">
        <f t="shared" ref="E74:Q74" si="28">SUM(E75:E75)</f>
        <v>36</v>
      </c>
      <c r="F74" s="42">
        <f>SUM(F75:F75)</f>
        <v>72</v>
      </c>
      <c r="G74" s="42">
        <f t="shared" si="28"/>
        <v>32</v>
      </c>
      <c r="H74" s="42">
        <f t="shared" si="28"/>
        <v>40</v>
      </c>
      <c r="I74" s="42">
        <f t="shared" si="28"/>
        <v>0</v>
      </c>
      <c r="J74" s="42">
        <f t="shared" si="28"/>
        <v>0</v>
      </c>
      <c r="K74" s="42">
        <f t="shared" si="28"/>
        <v>0</v>
      </c>
      <c r="L74" s="121">
        <f>SUM(L75:L75)</f>
        <v>0</v>
      </c>
      <c r="M74" s="121">
        <f t="shared" si="28"/>
        <v>0</v>
      </c>
      <c r="N74" s="148">
        <f>SUM(N75:N75)</f>
        <v>0</v>
      </c>
      <c r="O74" s="148">
        <f t="shared" si="28"/>
        <v>72</v>
      </c>
      <c r="P74" s="78">
        <f t="shared" si="28"/>
        <v>0</v>
      </c>
      <c r="Q74" s="79">
        <f t="shared" si="28"/>
        <v>0</v>
      </c>
      <c r="R74" s="17"/>
    </row>
    <row r="75" spans="1:18" ht="38.25" customHeight="1">
      <c r="A75" s="16" t="s">
        <v>144</v>
      </c>
      <c r="B75" s="43" t="s">
        <v>145</v>
      </c>
      <c r="C75" s="33" t="s">
        <v>56</v>
      </c>
      <c r="D75" s="26">
        <f>F75*1.5</f>
        <v>108</v>
      </c>
      <c r="E75" s="26">
        <f>D75-F75</f>
        <v>36</v>
      </c>
      <c r="F75" s="26">
        <v>72</v>
      </c>
      <c r="G75" s="26">
        <f>F75-H75</f>
        <v>32</v>
      </c>
      <c r="H75" s="26">
        <v>40</v>
      </c>
      <c r="I75" s="80"/>
      <c r="J75" s="80"/>
      <c r="K75" s="80"/>
      <c r="L75" s="120"/>
      <c r="M75" s="120"/>
      <c r="N75" s="147"/>
      <c r="O75" s="147">
        <v>72</v>
      </c>
      <c r="P75" s="17"/>
      <c r="Q75" s="30"/>
      <c r="R75" s="17">
        <v>3</v>
      </c>
    </row>
    <row r="76" spans="1:18" ht="20.25" customHeight="1">
      <c r="A76" s="67" t="s">
        <v>146</v>
      </c>
      <c r="B76" s="75"/>
      <c r="C76" s="68" t="s">
        <v>56</v>
      </c>
      <c r="D76" s="69"/>
      <c r="E76" s="69"/>
      <c r="F76" s="69">
        <v>36</v>
      </c>
      <c r="G76" s="69"/>
      <c r="H76" s="69"/>
      <c r="I76" s="70"/>
      <c r="J76" s="70"/>
      <c r="K76" s="70"/>
      <c r="L76" s="69"/>
      <c r="M76" s="69"/>
      <c r="N76" s="147"/>
      <c r="O76" s="147">
        <v>36</v>
      </c>
      <c r="P76" s="71"/>
      <c r="Q76" s="72"/>
      <c r="R76" s="71">
        <f>F76/36</f>
        <v>1</v>
      </c>
    </row>
    <row r="77" spans="1:18" ht="56.25" customHeight="1">
      <c r="A77" s="73" t="s">
        <v>147</v>
      </c>
      <c r="B77" s="73" t="s">
        <v>148</v>
      </c>
      <c r="C77" s="74" t="s">
        <v>120</v>
      </c>
      <c r="D77" s="81">
        <f>D78</f>
        <v>180</v>
      </c>
      <c r="E77" s="81">
        <f t="shared" ref="E77:Q77" si="29">E78</f>
        <v>60</v>
      </c>
      <c r="F77" s="81">
        <f>F78</f>
        <v>120</v>
      </c>
      <c r="G77" s="81">
        <f t="shared" si="29"/>
        <v>50</v>
      </c>
      <c r="H77" s="81">
        <f t="shared" si="29"/>
        <v>70</v>
      </c>
      <c r="I77" s="81">
        <f t="shared" si="29"/>
        <v>0</v>
      </c>
      <c r="J77" s="81">
        <f t="shared" si="29"/>
        <v>0</v>
      </c>
      <c r="K77" s="81">
        <f t="shared" si="29"/>
        <v>0</v>
      </c>
      <c r="L77" s="119">
        <f t="shared" si="29"/>
        <v>0</v>
      </c>
      <c r="M77" s="119">
        <f t="shared" si="29"/>
        <v>0</v>
      </c>
      <c r="N77" s="145">
        <f t="shared" si="29"/>
        <v>40</v>
      </c>
      <c r="O77" s="145">
        <f t="shared" si="29"/>
        <v>80</v>
      </c>
      <c r="P77" s="81">
        <f t="shared" si="29"/>
        <v>0</v>
      </c>
      <c r="Q77" s="82">
        <f t="shared" si="29"/>
        <v>0</v>
      </c>
      <c r="R77" s="17"/>
    </row>
    <row r="78" spans="1:18" ht="42.75" customHeight="1">
      <c r="A78" s="16" t="s">
        <v>149</v>
      </c>
      <c r="B78" s="83" t="s">
        <v>150</v>
      </c>
      <c r="C78" s="33" t="s">
        <v>44</v>
      </c>
      <c r="D78" s="26">
        <f>F78*1.5</f>
        <v>180</v>
      </c>
      <c r="E78" s="26">
        <f>D78-F78</f>
        <v>60</v>
      </c>
      <c r="F78" s="26">
        <v>120</v>
      </c>
      <c r="G78" s="26">
        <f>F78-H78</f>
        <v>50</v>
      </c>
      <c r="H78" s="26">
        <v>70</v>
      </c>
      <c r="I78" s="30"/>
      <c r="J78" s="30"/>
      <c r="K78" s="30"/>
      <c r="L78" s="120"/>
      <c r="M78" s="120"/>
      <c r="N78" s="147">
        <v>40</v>
      </c>
      <c r="O78" s="158">
        <v>80</v>
      </c>
      <c r="P78" s="28"/>
      <c r="Q78" s="29"/>
      <c r="R78" s="17">
        <v>5</v>
      </c>
    </row>
    <row r="79" spans="1:18" ht="28.5" customHeight="1">
      <c r="A79" s="67" t="s">
        <v>151</v>
      </c>
      <c r="B79" s="75"/>
      <c r="C79" s="68" t="s">
        <v>56</v>
      </c>
      <c r="D79" s="69"/>
      <c r="E79" s="69"/>
      <c r="F79" s="69">
        <v>144</v>
      </c>
      <c r="G79" s="69"/>
      <c r="H79" s="69"/>
      <c r="I79" s="70"/>
      <c r="J79" s="70"/>
      <c r="K79" s="70"/>
      <c r="L79" s="70"/>
      <c r="M79" s="70"/>
      <c r="N79" s="147"/>
      <c r="O79" s="147">
        <v>144</v>
      </c>
      <c r="P79" s="71"/>
      <c r="Q79" s="72"/>
      <c r="R79" s="71">
        <f>F79/36</f>
        <v>4</v>
      </c>
    </row>
    <row r="80" spans="1:18" ht="33" customHeight="1">
      <c r="A80" s="67" t="s">
        <v>152</v>
      </c>
      <c r="B80" s="75"/>
      <c r="C80" s="68" t="s">
        <v>56</v>
      </c>
      <c r="D80" s="69"/>
      <c r="E80" s="69"/>
      <c r="F80" s="69">
        <v>108</v>
      </c>
      <c r="G80" s="69"/>
      <c r="H80" s="69"/>
      <c r="I80" s="70"/>
      <c r="J80" s="70"/>
      <c r="K80" s="70"/>
      <c r="L80" s="70"/>
      <c r="M80" s="70"/>
      <c r="N80" s="147"/>
      <c r="O80" s="147">
        <v>108</v>
      </c>
      <c r="P80" s="71"/>
      <c r="Q80" s="72"/>
      <c r="R80" s="71">
        <f>F80/36</f>
        <v>3</v>
      </c>
    </row>
    <row r="81" spans="1:24" ht="36.75" customHeight="1">
      <c r="A81" s="84" t="s">
        <v>153</v>
      </c>
      <c r="B81" s="73" t="s">
        <v>154</v>
      </c>
      <c r="C81" s="74" t="s">
        <v>120</v>
      </c>
      <c r="D81" s="74">
        <f t="shared" ref="D81:Q81" si="30">SUM(D82:D83)</f>
        <v>333</v>
      </c>
      <c r="E81" s="74">
        <f t="shared" si="30"/>
        <v>111</v>
      </c>
      <c r="F81" s="74">
        <f>SUM(F82:F83)</f>
        <v>222</v>
      </c>
      <c r="G81" s="74">
        <f t="shared" si="30"/>
        <v>110</v>
      </c>
      <c r="H81" s="74">
        <f t="shared" si="30"/>
        <v>82</v>
      </c>
      <c r="I81" s="74">
        <f t="shared" si="30"/>
        <v>30</v>
      </c>
      <c r="J81" s="74">
        <f t="shared" si="30"/>
        <v>0</v>
      </c>
      <c r="K81" s="74">
        <f t="shared" si="30"/>
        <v>0</v>
      </c>
      <c r="L81" s="124">
        <f t="shared" si="30"/>
        <v>0</v>
      </c>
      <c r="M81" s="124">
        <f t="shared" si="30"/>
        <v>0</v>
      </c>
      <c r="N81" s="151">
        <f t="shared" si="30"/>
        <v>0</v>
      </c>
      <c r="O81" s="151">
        <f t="shared" si="30"/>
        <v>0</v>
      </c>
      <c r="P81" s="74">
        <f t="shared" si="30"/>
        <v>66</v>
      </c>
      <c r="Q81" s="85">
        <f t="shared" si="30"/>
        <v>156</v>
      </c>
      <c r="R81" s="17"/>
    </row>
    <row r="82" spans="1:24" ht="38.25" customHeight="1">
      <c r="A82" s="16" t="s">
        <v>155</v>
      </c>
      <c r="B82" s="44" t="s">
        <v>156</v>
      </c>
      <c r="C82" s="11" t="s">
        <v>132</v>
      </c>
      <c r="D82" s="26">
        <f>F82*1.5</f>
        <v>243</v>
      </c>
      <c r="E82" s="26">
        <f>D82-F82</f>
        <v>81</v>
      </c>
      <c r="F82" s="26">
        <v>162</v>
      </c>
      <c r="G82" s="26">
        <v>70</v>
      </c>
      <c r="H82" s="26">
        <v>62</v>
      </c>
      <c r="I82" s="29">
        <v>30</v>
      </c>
      <c r="J82" s="29"/>
      <c r="K82" s="29"/>
      <c r="L82" s="120"/>
      <c r="M82" s="120"/>
      <c r="N82" s="147"/>
      <c r="O82" s="147"/>
      <c r="P82" s="17">
        <v>66</v>
      </c>
      <c r="Q82" s="30">
        <v>96</v>
      </c>
      <c r="R82" s="17">
        <v>7</v>
      </c>
    </row>
    <row r="83" spans="1:24" ht="43.5" customHeight="1">
      <c r="A83" s="16" t="s">
        <v>157</v>
      </c>
      <c r="B83" s="44" t="s">
        <v>158</v>
      </c>
      <c r="C83" s="11" t="s">
        <v>56</v>
      </c>
      <c r="D83" s="26">
        <f>F83*1.5</f>
        <v>90</v>
      </c>
      <c r="E83" s="26">
        <f>D83-F83</f>
        <v>30</v>
      </c>
      <c r="F83" s="26">
        <v>60</v>
      </c>
      <c r="G83" s="26">
        <f>F83-H83</f>
        <v>40</v>
      </c>
      <c r="H83" s="26">
        <v>20</v>
      </c>
      <c r="I83" s="29"/>
      <c r="J83" s="29"/>
      <c r="K83" s="29"/>
      <c r="L83" s="120"/>
      <c r="M83" s="120"/>
      <c r="N83" s="147"/>
      <c r="O83" s="147"/>
      <c r="P83" s="17"/>
      <c r="Q83" s="30">
        <v>60</v>
      </c>
      <c r="R83" s="17">
        <v>3</v>
      </c>
    </row>
    <row r="84" spans="1:24" ht="25.5" customHeight="1">
      <c r="A84" s="67" t="s">
        <v>159</v>
      </c>
      <c r="B84" s="75"/>
      <c r="C84" s="68" t="s">
        <v>56</v>
      </c>
      <c r="D84" s="69"/>
      <c r="E84" s="69"/>
      <c r="F84" s="69">
        <v>108</v>
      </c>
      <c r="G84" s="69"/>
      <c r="H84" s="69"/>
      <c r="I84" s="70"/>
      <c r="J84" s="70"/>
      <c r="K84" s="70"/>
      <c r="L84" s="70"/>
      <c r="M84" s="70"/>
      <c r="N84" s="147"/>
      <c r="O84" s="147"/>
      <c r="P84" s="71"/>
      <c r="Q84" s="72">
        <v>108</v>
      </c>
      <c r="R84" s="71">
        <f>F84/36</f>
        <v>3</v>
      </c>
    </row>
    <row r="85" spans="1:24" ht="30" customHeight="1">
      <c r="A85" s="86"/>
      <c r="B85" s="87" t="s">
        <v>160</v>
      </c>
      <c r="C85" s="88" t="s">
        <v>161</v>
      </c>
      <c r="D85" s="89">
        <f>D14+D33+D40+D44</f>
        <v>6750</v>
      </c>
      <c r="E85" s="89">
        <f t="shared" ref="E85:K85" si="31">E14+E33+E40+E44</f>
        <v>2250</v>
      </c>
      <c r="F85" s="89">
        <f t="shared" si="31"/>
        <v>4500</v>
      </c>
      <c r="G85" s="89">
        <f t="shared" si="31"/>
        <v>2411</v>
      </c>
      <c r="H85" s="89">
        <f t="shared" si="31"/>
        <v>2029</v>
      </c>
      <c r="I85" s="89">
        <f t="shared" si="31"/>
        <v>60</v>
      </c>
      <c r="J85" s="89">
        <f t="shared" si="31"/>
        <v>576</v>
      </c>
      <c r="K85" s="89">
        <f t="shared" si="31"/>
        <v>828</v>
      </c>
      <c r="L85" s="89">
        <f t="shared" ref="L85:N85" si="32">L33+L40+L44</f>
        <v>576</v>
      </c>
      <c r="M85" s="89">
        <f t="shared" si="32"/>
        <v>756</v>
      </c>
      <c r="N85" s="145">
        <f t="shared" si="32"/>
        <v>504</v>
      </c>
      <c r="O85" s="145">
        <v>468</v>
      </c>
      <c r="P85" s="89">
        <v>396</v>
      </c>
      <c r="Q85" s="90">
        <v>360</v>
      </c>
      <c r="R85" s="89">
        <f>SUM(R29:R84)</f>
        <v>166</v>
      </c>
      <c r="V85" s="48"/>
      <c r="W85" s="48"/>
      <c r="X85" s="48"/>
    </row>
    <row r="86" spans="1:24" ht="20.100000000000001" customHeight="1">
      <c r="A86" s="91" t="s">
        <v>162</v>
      </c>
      <c r="B86" s="92"/>
      <c r="C86" s="92"/>
      <c r="D86" s="92"/>
      <c r="E86" s="93"/>
      <c r="F86" s="166" t="s">
        <v>163</v>
      </c>
      <c r="G86" s="169" t="s">
        <v>164</v>
      </c>
      <c r="H86" s="170"/>
      <c r="I86" s="171"/>
      <c r="J86" s="192">
        <v>11</v>
      </c>
      <c r="K86" s="192">
        <v>11</v>
      </c>
      <c r="L86" s="199">
        <f t="shared" ref="L86:Q86" si="33">COUNTIF(L34:L39,"&gt;0")+COUNTIF(L41:L43,"&gt;0")+COUNTIF(L46:L60,"&gt;0")+COUNTIF(L64:L68,"&gt;0")+COUNTIF(L71,"&gt;0")+COUNTIF(L75,"&gt;0")+COUNTIF(L78:L78,"&gt;0")+COUNTIF(L82:L83,"&gt;0")</f>
        <v>9</v>
      </c>
      <c r="M86" s="199">
        <f t="shared" si="33"/>
        <v>13</v>
      </c>
      <c r="N86" s="237">
        <f t="shared" si="33"/>
        <v>8</v>
      </c>
      <c r="O86" s="237">
        <f t="shared" si="33"/>
        <v>8</v>
      </c>
      <c r="P86" s="192">
        <f t="shared" si="33"/>
        <v>6</v>
      </c>
      <c r="Q86" s="194">
        <f t="shared" si="33"/>
        <v>7</v>
      </c>
      <c r="R86" s="196"/>
    </row>
    <row r="87" spans="1:24" ht="20.100000000000001" customHeight="1">
      <c r="A87" s="94"/>
      <c r="B87" s="93"/>
      <c r="C87" s="93"/>
      <c r="D87" s="93"/>
      <c r="E87" s="93"/>
      <c r="F87" s="167"/>
      <c r="G87" s="172"/>
      <c r="H87" s="173"/>
      <c r="I87" s="174"/>
      <c r="J87" s="193"/>
      <c r="K87" s="193"/>
      <c r="L87" s="200"/>
      <c r="M87" s="200"/>
      <c r="N87" s="238"/>
      <c r="O87" s="238"/>
      <c r="P87" s="193"/>
      <c r="Q87" s="195"/>
      <c r="R87" s="196"/>
    </row>
    <row r="88" spans="1:24" ht="20.100000000000001" customHeight="1">
      <c r="A88" s="94"/>
      <c r="B88" s="93"/>
      <c r="C88" s="93"/>
      <c r="D88" s="93"/>
      <c r="E88" s="93"/>
      <c r="F88" s="167"/>
      <c r="G88" s="169" t="s">
        <v>165</v>
      </c>
      <c r="H88" s="170"/>
      <c r="I88" s="171"/>
      <c r="J88" s="95">
        <f>J85/2</f>
        <v>288</v>
      </c>
      <c r="K88" s="95">
        <f t="shared" ref="K88:Q88" si="34">K85/2</f>
        <v>414</v>
      </c>
      <c r="L88" s="125">
        <f t="shared" si="34"/>
        <v>288</v>
      </c>
      <c r="M88" s="125">
        <f t="shared" si="34"/>
        <v>378</v>
      </c>
      <c r="N88" s="157">
        <f t="shared" si="34"/>
        <v>252</v>
      </c>
      <c r="O88" s="157">
        <f t="shared" si="34"/>
        <v>234</v>
      </c>
      <c r="P88" s="95">
        <f t="shared" si="34"/>
        <v>198</v>
      </c>
      <c r="Q88" s="96">
        <f t="shared" si="34"/>
        <v>180</v>
      </c>
      <c r="R88" s="196"/>
    </row>
    <row r="89" spans="1:24" ht="20.100000000000001" customHeight="1">
      <c r="A89" s="94"/>
      <c r="B89" s="93"/>
      <c r="C89" s="93"/>
      <c r="D89" s="93"/>
      <c r="E89" s="93"/>
      <c r="F89" s="167"/>
      <c r="G89" s="175" t="s">
        <v>166</v>
      </c>
      <c r="H89" s="176"/>
      <c r="I89" s="176"/>
      <c r="J89" s="190">
        <f>(J69+J72+J76+J79)</f>
        <v>0</v>
      </c>
      <c r="K89" s="190">
        <f t="shared" ref="K89:Q89" si="35">(K69+K72+K76+K79)</f>
        <v>0</v>
      </c>
      <c r="L89" s="191">
        <f t="shared" si="35"/>
        <v>0</v>
      </c>
      <c r="M89" s="191">
        <f t="shared" si="35"/>
        <v>72</v>
      </c>
      <c r="N89" s="235">
        <f t="shared" si="35"/>
        <v>72</v>
      </c>
      <c r="O89" s="235">
        <f t="shared" si="35"/>
        <v>252</v>
      </c>
      <c r="P89" s="190">
        <f t="shared" si="35"/>
        <v>72</v>
      </c>
      <c r="Q89" s="197">
        <f t="shared" si="35"/>
        <v>0</v>
      </c>
      <c r="R89" s="196"/>
    </row>
    <row r="90" spans="1:24" ht="29.25" customHeight="1">
      <c r="A90" s="4"/>
      <c r="B90" s="93"/>
      <c r="C90" s="93"/>
      <c r="D90" s="93"/>
      <c r="E90" s="93"/>
      <c r="F90" s="167"/>
      <c r="G90" s="172"/>
      <c r="H90" s="173"/>
      <c r="I90" s="173"/>
      <c r="J90" s="190"/>
      <c r="K90" s="190"/>
      <c r="L90" s="191"/>
      <c r="M90" s="191"/>
      <c r="N90" s="235"/>
      <c r="O90" s="235"/>
      <c r="P90" s="190"/>
      <c r="Q90" s="197"/>
      <c r="R90" s="196"/>
    </row>
    <row r="91" spans="1:24" ht="23.25" customHeight="1">
      <c r="A91" s="94" t="s">
        <v>167</v>
      </c>
      <c r="B91" s="93"/>
      <c r="C91" s="93"/>
      <c r="D91" s="93"/>
      <c r="E91" s="93"/>
      <c r="F91" s="167"/>
      <c r="G91" s="184" t="s">
        <v>168</v>
      </c>
      <c r="H91" s="185"/>
      <c r="I91" s="185"/>
      <c r="J91" s="190">
        <f>(J73+J80+J84)</f>
        <v>0</v>
      </c>
      <c r="K91" s="190">
        <f t="shared" ref="K91:P91" si="36">(K73+K80+K84)</f>
        <v>0</v>
      </c>
      <c r="L91" s="191">
        <f t="shared" si="36"/>
        <v>0</v>
      </c>
      <c r="M91" s="191">
        <f t="shared" si="36"/>
        <v>0</v>
      </c>
      <c r="N91" s="235">
        <f t="shared" si="36"/>
        <v>0</v>
      </c>
      <c r="O91" s="235">
        <f t="shared" si="36"/>
        <v>108</v>
      </c>
      <c r="P91" s="190">
        <f t="shared" si="36"/>
        <v>144</v>
      </c>
      <c r="Q91" s="197">
        <v>108</v>
      </c>
      <c r="R91" s="196"/>
    </row>
    <row r="92" spans="1:24" ht="27" customHeight="1">
      <c r="A92" s="94" t="s">
        <v>169</v>
      </c>
      <c r="B92" s="93"/>
      <c r="C92" s="93"/>
      <c r="D92" s="93"/>
      <c r="E92" s="93"/>
      <c r="F92" s="167"/>
      <c r="G92" s="186"/>
      <c r="H92" s="187"/>
      <c r="I92" s="187"/>
      <c r="J92" s="190"/>
      <c r="K92" s="190"/>
      <c r="L92" s="191"/>
      <c r="M92" s="191"/>
      <c r="N92" s="235"/>
      <c r="O92" s="235"/>
      <c r="P92" s="190"/>
      <c r="Q92" s="197"/>
      <c r="R92" s="196"/>
    </row>
    <row r="93" spans="1:24" ht="20.100000000000001" customHeight="1">
      <c r="A93" s="97"/>
      <c r="B93" s="4"/>
      <c r="C93" s="4"/>
      <c r="D93" s="4"/>
      <c r="E93" s="4"/>
      <c r="F93" s="167"/>
      <c r="G93" s="188"/>
      <c r="H93" s="189"/>
      <c r="I93" s="189"/>
      <c r="J93" s="190"/>
      <c r="K93" s="190"/>
      <c r="L93" s="191"/>
      <c r="M93" s="191"/>
      <c r="N93" s="235"/>
      <c r="O93" s="235"/>
      <c r="P93" s="190"/>
      <c r="Q93" s="197"/>
      <c r="R93" s="196"/>
    </row>
    <row r="94" spans="1:24" ht="20.100000000000001" customHeight="1" thickBot="1">
      <c r="A94" s="4"/>
      <c r="B94" s="4"/>
      <c r="C94" s="4"/>
      <c r="D94" s="4"/>
      <c r="E94" s="4"/>
      <c r="F94" s="167"/>
      <c r="G94" s="178" t="s">
        <v>170</v>
      </c>
      <c r="H94" s="178"/>
      <c r="I94" s="178"/>
      <c r="J94" s="98"/>
      <c r="K94" s="98"/>
      <c r="L94" s="126"/>
      <c r="M94" s="126"/>
      <c r="N94" s="153"/>
      <c r="O94" s="153"/>
      <c r="P94" s="98"/>
      <c r="Q94" s="99">
        <v>144</v>
      </c>
      <c r="R94" s="196"/>
    </row>
    <row r="95" spans="1:24" ht="20.100000000000001" customHeight="1" thickBot="1">
      <c r="A95" s="4"/>
      <c r="B95" s="4"/>
      <c r="C95" s="4"/>
      <c r="D95" s="4"/>
      <c r="E95" s="4"/>
      <c r="F95" s="167"/>
      <c r="G95" s="179">
        <f>SUM(J95:Q95)</f>
        <v>972</v>
      </c>
      <c r="H95" s="180"/>
      <c r="I95" s="181"/>
      <c r="J95" s="100">
        <f>SUM(J89:J94)</f>
        <v>0</v>
      </c>
      <c r="K95" s="100">
        <f t="shared" ref="K95:Q95" si="37">SUM(K89:K94)</f>
        <v>0</v>
      </c>
      <c r="L95" s="127">
        <f t="shared" si="37"/>
        <v>0</v>
      </c>
      <c r="M95" s="127">
        <f t="shared" si="37"/>
        <v>72</v>
      </c>
      <c r="N95" s="154">
        <f t="shared" si="37"/>
        <v>72</v>
      </c>
      <c r="O95" s="154">
        <f t="shared" si="37"/>
        <v>360</v>
      </c>
      <c r="P95" s="100">
        <f t="shared" si="37"/>
        <v>216</v>
      </c>
      <c r="Q95" s="101">
        <f t="shared" si="37"/>
        <v>252</v>
      </c>
      <c r="R95" s="196"/>
    </row>
    <row r="96" spans="1:24" ht="20.100000000000001" customHeight="1">
      <c r="A96" s="102"/>
      <c r="B96" s="4"/>
      <c r="C96" s="4"/>
      <c r="D96" s="4"/>
      <c r="E96" s="4"/>
      <c r="F96" s="167"/>
      <c r="G96" s="169" t="s">
        <v>171</v>
      </c>
      <c r="H96" s="170"/>
      <c r="I96" s="171"/>
      <c r="J96" s="182">
        <v>2</v>
      </c>
      <c r="K96" s="182">
        <v>2</v>
      </c>
      <c r="L96" s="183">
        <v>2</v>
      </c>
      <c r="M96" s="183">
        <v>5</v>
      </c>
      <c r="N96" s="236">
        <v>1</v>
      </c>
      <c r="O96" s="236">
        <v>2</v>
      </c>
      <c r="P96" s="182">
        <v>1</v>
      </c>
      <c r="Q96" s="198">
        <v>0</v>
      </c>
      <c r="R96" s="196"/>
    </row>
    <row r="97" spans="1:18" ht="20.100000000000001" customHeight="1">
      <c r="A97" s="4"/>
      <c r="B97" s="4"/>
      <c r="C97" s="4"/>
      <c r="D97" s="4"/>
      <c r="E97" s="4"/>
      <c r="F97" s="167"/>
      <c r="G97" s="172"/>
      <c r="H97" s="173"/>
      <c r="I97" s="174"/>
      <c r="J97" s="163"/>
      <c r="K97" s="163"/>
      <c r="L97" s="165"/>
      <c r="M97" s="165"/>
      <c r="N97" s="234"/>
      <c r="O97" s="234"/>
      <c r="P97" s="163"/>
      <c r="Q97" s="159"/>
      <c r="R97" s="196"/>
    </row>
    <row r="98" spans="1:18" ht="20.100000000000001" customHeight="1">
      <c r="A98" s="4"/>
      <c r="B98" s="4"/>
      <c r="C98" s="4"/>
      <c r="D98" s="4"/>
      <c r="E98" s="4"/>
      <c r="F98" s="167"/>
      <c r="G98" s="175" t="s">
        <v>172</v>
      </c>
      <c r="H98" s="176"/>
      <c r="I98" s="177"/>
      <c r="J98" s="163">
        <v>1</v>
      </c>
      <c r="K98" s="163">
        <v>8</v>
      </c>
      <c r="L98" s="165">
        <v>3</v>
      </c>
      <c r="M98" s="165">
        <v>7</v>
      </c>
      <c r="N98" s="234">
        <v>4</v>
      </c>
      <c r="O98" s="234">
        <v>2</v>
      </c>
      <c r="P98" s="163">
        <v>4</v>
      </c>
      <c r="Q98" s="159">
        <v>6</v>
      </c>
      <c r="R98" s="196"/>
    </row>
    <row r="99" spans="1:18" ht="20.100000000000001" customHeight="1">
      <c r="A99" s="4"/>
      <c r="B99" s="103"/>
      <c r="C99" s="103"/>
      <c r="D99" s="103"/>
      <c r="E99" s="103"/>
      <c r="F99" s="167"/>
      <c r="G99" s="172"/>
      <c r="H99" s="173"/>
      <c r="I99" s="174"/>
      <c r="J99" s="163"/>
      <c r="K99" s="163"/>
      <c r="L99" s="165"/>
      <c r="M99" s="165"/>
      <c r="N99" s="234"/>
      <c r="O99" s="234"/>
      <c r="P99" s="163"/>
      <c r="Q99" s="159"/>
      <c r="R99" s="196"/>
    </row>
    <row r="100" spans="1:18" ht="20.100000000000001" customHeight="1">
      <c r="A100" s="4"/>
      <c r="B100" s="4"/>
      <c r="C100" s="4"/>
      <c r="D100" s="4"/>
      <c r="E100" s="4"/>
      <c r="F100" s="167"/>
      <c r="G100" s="164" t="s">
        <v>173</v>
      </c>
      <c r="H100" s="164"/>
      <c r="I100" s="164"/>
      <c r="J100" s="163">
        <v>0</v>
      </c>
      <c r="K100" s="163">
        <v>0</v>
      </c>
      <c r="L100" s="165">
        <v>0</v>
      </c>
      <c r="M100" s="165">
        <v>0</v>
      </c>
      <c r="N100" s="234">
        <v>0</v>
      </c>
      <c r="O100" s="234">
        <v>0</v>
      </c>
      <c r="P100" s="163">
        <v>0</v>
      </c>
      <c r="Q100" s="159">
        <v>0</v>
      </c>
      <c r="R100" s="196"/>
    </row>
    <row r="101" spans="1:18" ht="20.100000000000001" customHeight="1">
      <c r="A101" s="104"/>
      <c r="B101" s="105"/>
      <c r="C101" s="105"/>
      <c r="D101" s="105"/>
      <c r="E101" s="105"/>
      <c r="F101" s="167"/>
      <c r="G101" s="164"/>
      <c r="H101" s="164"/>
      <c r="I101" s="164"/>
      <c r="J101" s="163"/>
      <c r="K101" s="163"/>
      <c r="L101" s="165"/>
      <c r="M101" s="165"/>
      <c r="N101" s="234"/>
      <c r="O101" s="234"/>
      <c r="P101" s="163"/>
      <c r="Q101" s="159"/>
      <c r="R101" s="196"/>
    </row>
    <row r="102" spans="1:18" ht="20.25">
      <c r="A102" s="160"/>
      <c r="B102" s="161"/>
      <c r="C102" s="161"/>
      <c r="D102" s="161"/>
      <c r="E102" s="162"/>
      <c r="F102" s="168"/>
      <c r="G102" s="160"/>
      <c r="H102" s="161"/>
      <c r="I102" s="162"/>
      <c r="J102" s="106">
        <f>SUM(J96:J101)</f>
        <v>3</v>
      </c>
      <c r="K102" s="106">
        <f t="shared" ref="K102:Q102" si="38">SUM(K96:K101)</f>
        <v>10</v>
      </c>
      <c r="L102" s="128">
        <f t="shared" si="38"/>
        <v>5</v>
      </c>
      <c r="M102" s="128">
        <f t="shared" si="38"/>
        <v>12</v>
      </c>
      <c r="N102" s="155">
        <f t="shared" si="38"/>
        <v>5</v>
      </c>
      <c r="O102" s="155">
        <f t="shared" si="38"/>
        <v>4</v>
      </c>
      <c r="P102" s="106">
        <f t="shared" si="38"/>
        <v>5</v>
      </c>
      <c r="Q102" s="107">
        <f t="shared" si="38"/>
        <v>6</v>
      </c>
      <c r="R102" s="196"/>
    </row>
  </sheetData>
  <mergeCells count="80">
    <mergeCell ref="A9:A12"/>
    <mergeCell ref="B9:B12"/>
    <mergeCell ref="C9:C12"/>
    <mergeCell ref="D9:Q9"/>
    <mergeCell ref="A4:B4"/>
    <mergeCell ref="C4:Q4"/>
    <mergeCell ref="I5:Q5"/>
    <mergeCell ref="F6:K6"/>
    <mergeCell ref="N6:Q6"/>
    <mergeCell ref="R9:R12"/>
    <mergeCell ref="D10:D12"/>
    <mergeCell ref="E10:E12"/>
    <mergeCell ref="F10:I10"/>
    <mergeCell ref="J10:K10"/>
    <mergeCell ref="L10:M10"/>
    <mergeCell ref="N10:O10"/>
    <mergeCell ref="P10:Q10"/>
    <mergeCell ref="F11:F12"/>
    <mergeCell ref="G11:I11"/>
    <mergeCell ref="J86:J87"/>
    <mergeCell ref="K86:K87"/>
    <mergeCell ref="L86:L87"/>
    <mergeCell ref="M86:M87"/>
    <mergeCell ref="M89:M90"/>
    <mergeCell ref="G88:I88"/>
    <mergeCell ref="G89:I90"/>
    <mergeCell ref="J89:J90"/>
    <mergeCell ref="K89:K90"/>
    <mergeCell ref="L89:L90"/>
    <mergeCell ref="N86:N87"/>
    <mergeCell ref="O86:O87"/>
    <mergeCell ref="P86:P87"/>
    <mergeCell ref="Q86:Q87"/>
    <mergeCell ref="R86:R102"/>
    <mergeCell ref="N89:N90"/>
    <mergeCell ref="O89:O90"/>
    <mergeCell ref="P89:P90"/>
    <mergeCell ref="Q89:Q90"/>
    <mergeCell ref="N91:N93"/>
    <mergeCell ref="O91:O93"/>
    <mergeCell ref="P91:P93"/>
    <mergeCell ref="Q91:Q93"/>
    <mergeCell ref="Q96:Q97"/>
    <mergeCell ref="N98:N99"/>
    <mergeCell ref="P100:P101"/>
    <mergeCell ref="G91:I93"/>
    <mergeCell ref="J91:J93"/>
    <mergeCell ref="K91:K93"/>
    <mergeCell ref="L91:L93"/>
    <mergeCell ref="M91:M93"/>
    <mergeCell ref="N96:N97"/>
    <mergeCell ref="O96:O97"/>
    <mergeCell ref="P96:P97"/>
    <mergeCell ref="G96:I97"/>
    <mergeCell ref="J96:J97"/>
    <mergeCell ref="K96:K97"/>
    <mergeCell ref="L96:L97"/>
    <mergeCell ref="M96:M97"/>
    <mergeCell ref="J98:J99"/>
    <mergeCell ref="K98:K99"/>
    <mergeCell ref="L98:L99"/>
    <mergeCell ref="M98:M99"/>
    <mergeCell ref="G94:I94"/>
    <mergeCell ref="G95:I95"/>
    <mergeCell ref="Q100:Q101"/>
    <mergeCell ref="A102:E102"/>
    <mergeCell ref="G102:I102"/>
    <mergeCell ref="O98:O99"/>
    <mergeCell ref="P98:P99"/>
    <mergeCell ref="Q98:Q99"/>
    <mergeCell ref="G100:I101"/>
    <mergeCell ref="J100:J101"/>
    <mergeCell ref="K100:K101"/>
    <mergeCell ref="L100:L101"/>
    <mergeCell ref="M100:M101"/>
    <mergeCell ref="N100:N101"/>
    <mergeCell ref="O100:O101"/>
    <mergeCell ref="F86:F102"/>
    <mergeCell ref="G86:I87"/>
    <mergeCell ref="G98:I99"/>
  </mergeCells>
  <printOptions horizontalCentered="1"/>
  <pageMargins left="0" right="0" top="0" bottom="0" header="0.51181102362204722" footer="0.51181102362204722"/>
  <pageSetup paperSize="9" scale="5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opLeftCell="A22" zoomScale="84" zoomScaleNormal="84" workbookViewId="0">
      <selection activeCell="R12" sqref="R12"/>
    </sheetView>
  </sheetViews>
  <sheetFormatPr defaultRowHeight="15.75"/>
  <cols>
    <col min="1" max="1" width="16.85546875" style="108" customWidth="1"/>
    <col min="2" max="2" width="38.85546875" style="108" customWidth="1"/>
    <col min="3" max="3" width="14" style="108" customWidth="1"/>
    <col min="4" max="4" width="7" style="108" customWidth="1"/>
    <col min="5" max="5" width="7.28515625" style="108" customWidth="1"/>
    <col min="6" max="6" width="7.85546875" style="108" customWidth="1"/>
    <col min="7" max="7" width="7" style="108" customWidth="1"/>
    <col min="8" max="8" width="12.28515625" style="108" customWidth="1"/>
    <col min="9" max="9" width="10.28515625" style="108" customWidth="1"/>
    <col min="10" max="11" width="7.5703125" style="108" customWidth="1"/>
    <col min="12" max="12" width="9.5703125" style="129" customWidth="1"/>
    <col min="13" max="13" width="9.140625" style="129"/>
    <col min="14" max="14" width="9.7109375" style="156" customWidth="1"/>
    <col min="15" max="15" width="9.85546875" style="156" customWidth="1"/>
    <col min="16" max="16384" width="9.140625" style="4"/>
  </cols>
  <sheetData>
    <row r="1" spans="1:1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15"/>
      <c r="M1" s="115"/>
      <c r="N1" s="144" t="s">
        <v>1</v>
      </c>
      <c r="O1" s="144"/>
    </row>
    <row r="2" spans="1:15" ht="3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5"/>
      <c r="M2" s="115"/>
      <c r="N2" s="144"/>
      <c r="O2" s="144"/>
    </row>
    <row r="3" spans="1:15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15"/>
      <c r="M3" s="115"/>
      <c r="N3" s="144"/>
      <c r="O3" s="144"/>
    </row>
    <row r="4" spans="1:15" ht="18" customHeight="1">
      <c r="A4" s="18" t="s">
        <v>43</v>
      </c>
      <c r="B4" s="19" t="s">
        <v>52</v>
      </c>
      <c r="C4" s="20" t="s">
        <v>53</v>
      </c>
      <c r="D4" s="21">
        <f t="shared" ref="D4:O4" si="0">SUM(D5:D8)</f>
        <v>660</v>
      </c>
      <c r="E4" s="21">
        <f t="shared" si="0"/>
        <v>220</v>
      </c>
      <c r="F4" s="21">
        <f t="shared" si="0"/>
        <v>440</v>
      </c>
      <c r="G4" s="21">
        <f t="shared" si="0"/>
        <v>40</v>
      </c>
      <c r="H4" s="21">
        <f t="shared" si="0"/>
        <v>400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64</v>
      </c>
      <c r="M4" s="21">
        <f t="shared" si="0"/>
        <v>132</v>
      </c>
      <c r="N4" s="145">
        <f t="shared" si="0"/>
        <v>104</v>
      </c>
      <c r="O4" s="145">
        <f t="shared" si="0"/>
        <v>56</v>
      </c>
    </row>
    <row r="5" spans="1:15" ht="18" customHeight="1">
      <c r="A5" s="23" t="s">
        <v>54</v>
      </c>
      <c r="B5" s="24" t="s">
        <v>55</v>
      </c>
      <c r="C5" s="25" t="s">
        <v>56</v>
      </c>
      <c r="D5" s="26">
        <v>58</v>
      </c>
      <c r="E5" s="26">
        <f t="shared" ref="E5:E8" si="1">D5-F5</f>
        <v>10</v>
      </c>
      <c r="F5" s="26">
        <v>48</v>
      </c>
      <c r="G5" s="26">
        <f t="shared" ref="G5:G8" si="2">F5-H5</f>
        <v>34</v>
      </c>
      <c r="H5" s="26">
        <v>14</v>
      </c>
      <c r="I5" s="27"/>
      <c r="J5" s="27"/>
      <c r="K5" s="27"/>
      <c r="L5" s="120"/>
      <c r="M5" s="120"/>
      <c r="N5" s="146">
        <v>48</v>
      </c>
      <c r="O5" s="146"/>
    </row>
    <row r="6" spans="1:15" ht="18" customHeight="1">
      <c r="A6" s="23" t="s">
        <v>57</v>
      </c>
      <c r="B6" s="24" t="s">
        <v>46</v>
      </c>
      <c r="C6" s="25" t="s">
        <v>56</v>
      </c>
      <c r="D6" s="26">
        <v>58</v>
      </c>
      <c r="E6" s="26">
        <f t="shared" si="1"/>
        <v>10</v>
      </c>
      <c r="F6" s="26">
        <v>48</v>
      </c>
      <c r="G6" s="26">
        <f t="shared" si="2"/>
        <v>4</v>
      </c>
      <c r="H6" s="26">
        <v>44</v>
      </c>
      <c r="I6" s="113"/>
      <c r="J6" s="113"/>
      <c r="K6" s="113"/>
      <c r="L6" s="120"/>
      <c r="M6" s="120">
        <v>48</v>
      </c>
      <c r="N6" s="147"/>
      <c r="O6" s="147"/>
    </row>
    <row r="7" spans="1:15" ht="25.5" customHeight="1">
      <c r="A7" s="23" t="s">
        <v>58</v>
      </c>
      <c r="B7" s="24" t="s">
        <v>45</v>
      </c>
      <c r="C7" s="31" t="s">
        <v>59</v>
      </c>
      <c r="D7" s="26">
        <v>200</v>
      </c>
      <c r="E7" s="26">
        <f t="shared" si="1"/>
        <v>28</v>
      </c>
      <c r="F7" s="26">
        <v>172</v>
      </c>
      <c r="G7" s="26">
        <f t="shared" si="2"/>
        <v>0</v>
      </c>
      <c r="H7" s="26">
        <v>172</v>
      </c>
      <c r="I7" s="113"/>
      <c r="J7" s="113"/>
      <c r="K7" s="113"/>
      <c r="L7" s="120">
        <v>32</v>
      </c>
      <c r="M7" s="120">
        <v>42</v>
      </c>
      <c r="N7" s="147">
        <v>28</v>
      </c>
      <c r="O7" s="147">
        <v>28</v>
      </c>
    </row>
    <row r="8" spans="1:15" ht="27.75" customHeight="1">
      <c r="A8" s="23" t="s">
        <v>60</v>
      </c>
      <c r="B8" s="24" t="s">
        <v>61</v>
      </c>
      <c r="C8" s="25" t="s">
        <v>62</v>
      </c>
      <c r="D8" s="26">
        <v>344</v>
      </c>
      <c r="E8" s="26">
        <f t="shared" si="1"/>
        <v>172</v>
      </c>
      <c r="F8" s="26">
        <v>172</v>
      </c>
      <c r="G8" s="26">
        <f t="shared" si="2"/>
        <v>2</v>
      </c>
      <c r="H8" s="26">
        <v>170</v>
      </c>
      <c r="I8" s="113"/>
      <c r="J8" s="113"/>
      <c r="K8" s="113"/>
      <c r="L8" s="120">
        <v>32</v>
      </c>
      <c r="M8" s="120">
        <v>42</v>
      </c>
      <c r="N8" s="147">
        <v>28</v>
      </c>
      <c r="O8" s="147">
        <v>28</v>
      </c>
    </row>
    <row r="9" spans="1:15" ht="31.5">
      <c r="A9" s="41" t="s">
        <v>93</v>
      </c>
      <c r="B9" s="51" t="s">
        <v>94</v>
      </c>
      <c r="C9" s="33" t="s">
        <v>56</v>
      </c>
      <c r="D9" s="26">
        <f t="shared" ref="D9:D13" si="3">F9*1.5</f>
        <v>90</v>
      </c>
      <c r="E9" s="26">
        <f t="shared" ref="E9:E13" si="4">D9-F9</f>
        <v>30</v>
      </c>
      <c r="F9" s="26">
        <v>60</v>
      </c>
      <c r="G9" s="26">
        <f t="shared" ref="G9:G13" si="5">F9-H9</f>
        <v>10</v>
      </c>
      <c r="H9" s="26">
        <v>50</v>
      </c>
      <c r="I9" s="113"/>
      <c r="J9" s="113"/>
      <c r="K9" s="113"/>
      <c r="L9" s="120"/>
      <c r="M9" s="120"/>
      <c r="N9" s="147">
        <v>60</v>
      </c>
      <c r="O9" s="147"/>
    </row>
    <row r="10" spans="1:15" s="52" customFormat="1" ht="24.95" customHeight="1">
      <c r="A10" s="41" t="s">
        <v>95</v>
      </c>
      <c r="B10" s="50" t="s">
        <v>96</v>
      </c>
      <c r="C10" s="33" t="s">
        <v>56</v>
      </c>
      <c r="D10" s="26">
        <f t="shared" si="3"/>
        <v>54</v>
      </c>
      <c r="E10" s="26">
        <f t="shared" si="4"/>
        <v>18</v>
      </c>
      <c r="F10" s="26">
        <v>36</v>
      </c>
      <c r="G10" s="26">
        <f t="shared" si="5"/>
        <v>14</v>
      </c>
      <c r="H10" s="26">
        <v>22</v>
      </c>
      <c r="I10" s="111"/>
      <c r="J10" s="111"/>
      <c r="K10" s="111"/>
      <c r="L10" s="120"/>
      <c r="M10" s="120"/>
      <c r="N10" s="147"/>
      <c r="O10" s="147">
        <v>36</v>
      </c>
    </row>
    <row r="11" spans="1:15" ht="45" customHeight="1">
      <c r="A11" s="41" t="s">
        <v>99</v>
      </c>
      <c r="B11" s="50" t="s">
        <v>100</v>
      </c>
      <c r="C11" s="33" t="s">
        <v>56</v>
      </c>
      <c r="D11" s="26">
        <f t="shared" si="3"/>
        <v>54</v>
      </c>
      <c r="E11" s="26">
        <f t="shared" si="4"/>
        <v>18</v>
      </c>
      <c r="F11" s="26">
        <v>36</v>
      </c>
      <c r="G11" s="26">
        <f t="shared" si="5"/>
        <v>24</v>
      </c>
      <c r="H11" s="26">
        <v>12</v>
      </c>
      <c r="I11" s="111"/>
      <c r="J11" s="111"/>
      <c r="K11" s="111"/>
      <c r="L11" s="120"/>
      <c r="M11" s="120"/>
      <c r="N11" s="147">
        <v>36</v>
      </c>
      <c r="O11" s="147"/>
    </row>
    <row r="12" spans="1:15">
      <c r="A12" s="41" t="s">
        <v>101</v>
      </c>
      <c r="B12" s="50" t="s">
        <v>102</v>
      </c>
      <c r="C12" s="33" t="s">
        <v>56</v>
      </c>
      <c r="D12" s="26">
        <f t="shared" si="3"/>
        <v>102</v>
      </c>
      <c r="E12" s="26">
        <f t="shared" si="4"/>
        <v>34</v>
      </c>
      <c r="F12" s="26">
        <v>68</v>
      </c>
      <c r="G12" s="26">
        <f t="shared" si="5"/>
        <v>46</v>
      </c>
      <c r="H12" s="26">
        <v>22</v>
      </c>
      <c r="I12" s="111"/>
      <c r="J12" s="111"/>
      <c r="K12" s="111"/>
      <c r="L12" s="120"/>
      <c r="M12" s="120"/>
      <c r="N12" s="147">
        <v>68</v>
      </c>
      <c r="O12" s="147"/>
    </row>
    <row r="13" spans="1:15" ht="26.25" customHeight="1">
      <c r="A13" s="41" t="s">
        <v>103</v>
      </c>
      <c r="B13" s="50" t="s">
        <v>104</v>
      </c>
      <c r="C13" s="33" t="s">
        <v>56</v>
      </c>
      <c r="D13" s="26">
        <f t="shared" si="3"/>
        <v>84</v>
      </c>
      <c r="E13" s="26">
        <f t="shared" si="4"/>
        <v>28</v>
      </c>
      <c r="F13" s="26">
        <v>56</v>
      </c>
      <c r="G13" s="26">
        <f t="shared" si="5"/>
        <v>42</v>
      </c>
      <c r="H13" s="26">
        <v>14</v>
      </c>
      <c r="I13" s="111"/>
      <c r="J13" s="111"/>
      <c r="K13" s="111"/>
      <c r="L13" s="120"/>
      <c r="M13" s="120"/>
      <c r="N13" s="147"/>
      <c r="O13" s="147">
        <v>56</v>
      </c>
    </row>
    <row r="14" spans="1:15">
      <c r="A14" s="33" t="s">
        <v>124</v>
      </c>
      <c r="B14" s="43" t="s">
        <v>125</v>
      </c>
      <c r="C14" s="66" t="s">
        <v>44</v>
      </c>
      <c r="D14" s="26">
        <f>F14*1.5</f>
        <v>174</v>
      </c>
      <c r="E14" s="26">
        <f>D14-F14</f>
        <v>58</v>
      </c>
      <c r="F14" s="26">
        <v>116</v>
      </c>
      <c r="G14" s="26">
        <f>F14-H14</f>
        <v>102</v>
      </c>
      <c r="H14" s="26">
        <v>14</v>
      </c>
      <c r="I14" s="113"/>
      <c r="J14" s="113"/>
      <c r="K14" s="113"/>
      <c r="L14" s="120"/>
      <c r="M14" s="120"/>
      <c r="N14" s="147"/>
      <c r="O14" s="147">
        <v>116</v>
      </c>
    </row>
    <row r="15" spans="1:15" ht="41.25" customHeight="1">
      <c r="A15" s="33" t="s">
        <v>128</v>
      </c>
      <c r="B15" s="43" t="s">
        <v>129</v>
      </c>
      <c r="C15" s="66" t="s">
        <v>44</v>
      </c>
      <c r="D15" s="26">
        <f>F15*1.5</f>
        <v>294</v>
      </c>
      <c r="E15" s="26">
        <f>D15-F15</f>
        <v>98</v>
      </c>
      <c r="F15" s="26">
        <v>196</v>
      </c>
      <c r="G15" s="26">
        <v>106</v>
      </c>
      <c r="H15" s="26">
        <v>60</v>
      </c>
      <c r="I15" s="113">
        <v>30</v>
      </c>
      <c r="J15" s="113"/>
      <c r="K15" s="113"/>
      <c r="L15" s="120"/>
      <c r="M15" s="120"/>
      <c r="N15" s="147">
        <v>196</v>
      </c>
      <c r="O15" s="147"/>
    </row>
    <row r="16" spans="1:15">
      <c r="A16" s="67" t="s">
        <v>133</v>
      </c>
      <c r="B16" s="15"/>
      <c r="C16" s="68" t="s">
        <v>56</v>
      </c>
      <c r="D16" s="69"/>
      <c r="E16" s="69"/>
      <c r="F16" s="69">
        <v>216</v>
      </c>
      <c r="G16" s="69"/>
      <c r="H16" s="69"/>
      <c r="I16" s="70"/>
      <c r="J16" s="70"/>
      <c r="K16" s="70"/>
      <c r="L16" s="71"/>
      <c r="M16" s="71">
        <v>72</v>
      </c>
      <c r="N16" s="147">
        <v>72</v>
      </c>
      <c r="O16" s="147">
        <v>36</v>
      </c>
    </row>
    <row r="17" spans="1:21" ht="30" customHeight="1">
      <c r="A17" s="73" t="s">
        <v>134</v>
      </c>
      <c r="B17" s="73" t="s">
        <v>135</v>
      </c>
      <c r="C17" s="74" t="s">
        <v>120</v>
      </c>
      <c r="D17" s="42">
        <f>SUM(D18:D18)</f>
        <v>291</v>
      </c>
      <c r="E17" s="42">
        <f t="shared" ref="E17:M17" si="6">SUM(E18:E18)</f>
        <v>97</v>
      </c>
      <c r="F17" s="42">
        <f>SUM(F18:F18)</f>
        <v>194</v>
      </c>
      <c r="G17" s="42">
        <f t="shared" si="6"/>
        <v>118</v>
      </c>
      <c r="H17" s="42">
        <f t="shared" si="6"/>
        <v>76</v>
      </c>
      <c r="I17" s="42">
        <f t="shared" si="6"/>
        <v>0</v>
      </c>
      <c r="J17" s="42">
        <f t="shared" si="6"/>
        <v>0</v>
      </c>
      <c r="K17" s="42">
        <f t="shared" si="6"/>
        <v>0</v>
      </c>
      <c r="L17" s="122">
        <f>SUM(L18:L18)</f>
        <v>0</v>
      </c>
      <c r="M17" s="122">
        <f t="shared" si="6"/>
        <v>0</v>
      </c>
      <c r="N17" s="149">
        <f>SUM(N18:N18)</f>
        <v>0</v>
      </c>
      <c r="O17" s="149">
        <v>88</v>
      </c>
    </row>
    <row r="18" spans="1:21" ht="42.75" customHeight="1">
      <c r="A18" s="43" t="s">
        <v>136</v>
      </c>
      <c r="B18" s="43" t="s">
        <v>137</v>
      </c>
      <c r="C18" s="33" t="s">
        <v>138</v>
      </c>
      <c r="D18" s="26">
        <f>F18*1.5</f>
        <v>291</v>
      </c>
      <c r="E18" s="26">
        <f>D18-F18</f>
        <v>97</v>
      </c>
      <c r="F18" s="26">
        <v>194</v>
      </c>
      <c r="G18" s="26">
        <f>F18-H18</f>
        <v>118</v>
      </c>
      <c r="H18" s="26">
        <v>76</v>
      </c>
      <c r="I18" s="26"/>
      <c r="J18" s="26"/>
      <c r="K18" s="26"/>
      <c r="L18" s="120"/>
      <c r="M18" s="120"/>
      <c r="N18" s="147"/>
      <c r="O18" s="147">
        <v>108</v>
      </c>
    </row>
    <row r="19" spans="1:21" ht="24.75" customHeight="1">
      <c r="A19" s="67" t="s">
        <v>139</v>
      </c>
      <c r="B19" s="75"/>
      <c r="C19" s="68" t="s">
        <v>56</v>
      </c>
      <c r="D19" s="69"/>
      <c r="E19" s="69"/>
      <c r="F19" s="69">
        <v>72</v>
      </c>
      <c r="G19" s="69"/>
      <c r="H19" s="69"/>
      <c r="I19" s="69"/>
      <c r="J19" s="69"/>
      <c r="K19" s="69"/>
      <c r="L19" s="69"/>
      <c r="M19" s="69"/>
      <c r="N19" s="147"/>
      <c r="O19" s="147">
        <v>36</v>
      </c>
    </row>
    <row r="20" spans="1:21" ht="18" customHeight="1">
      <c r="A20" s="67" t="s">
        <v>140</v>
      </c>
      <c r="B20" s="75"/>
      <c r="C20" s="68" t="s">
        <v>56</v>
      </c>
      <c r="D20" s="69"/>
      <c r="E20" s="69"/>
      <c r="F20" s="69">
        <v>144</v>
      </c>
      <c r="G20" s="69"/>
      <c r="H20" s="69"/>
      <c r="I20" s="69"/>
      <c r="J20" s="69"/>
      <c r="K20" s="69"/>
      <c r="L20" s="69"/>
      <c r="M20" s="69"/>
      <c r="N20" s="150"/>
      <c r="O20" s="150"/>
    </row>
    <row r="21" spans="1:21" ht="39.75" customHeight="1">
      <c r="A21" s="73" t="s">
        <v>141</v>
      </c>
      <c r="B21" s="73" t="s">
        <v>142</v>
      </c>
      <c r="C21" s="74" t="s">
        <v>143</v>
      </c>
      <c r="D21" s="42">
        <f>SUM(D22:D22)</f>
        <v>108</v>
      </c>
      <c r="E21" s="42">
        <f t="shared" ref="E21:O21" si="7">SUM(E22:E22)</f>
        <v>36</v>
      </c>
      <c r="F21" s="42">
        <f>SUM(F22:F22)</f>
        <v>72</v>
      </c>
      <c r="G21" s="42">
        <f t="shared" si="7"/>
        <v>32</v>
      </c>
      <c r="H21" s="42">
        <f t="shared" si="7"/>
        <v>40</v>
      </c>
      <c r="I21" s="42">
        <f t="shared" si="7"/>
        <v>0</v>
      </c>
      <c r="J21" s="42">
        <f t="shared" si="7"/>
        <v>0</v>
      </c>
      <c r="K21" s="42">
        <f t="shared" si="7"/>
        <v>0</v>
      </c>
      <c r="L21" s="121">
        <f>SUM(L22:L22)</f>
        <v>0</v>
      </c>
      <c r="M21" s="121">
        <f t="shared" si="7"/>
        <v>0</v>
      </c>
      <c r="N21" s="148">
        <f>SUM(N22:N22)</f>
        <v>0</v>
      </c>
      <c r="O21" s="148">
        <f t="shared" si="7"/>
        <v>72</v>
      </c>
    </row>
    <row r="22" spans="1:21" ht="38.25" customHeight="1">
      <c r="A22" s="16" t="s">
        <v>144</v>
      </c>
      <c r="B22" s="43" t="s">
        <v>145</v>
      </c>
      <c r="C22" s="33" t="s">
        <v>56</v>
      </c>
      <c r="D22" s="26">
        <f>F22*1.5</f>
        <v>108</v>
      </c>
      <c r="E22" s="26">
        <f>D22-F22</f>
        <v>36</v>
      </c>
      <c r="F22" s="26">
        <v>72</v>
      </c>
      <c r="G22" s="26">
        <f>F22-H22</f>
        <v>32</v>
      </c>
      <c r="H22" s="26">
        <v>40</v>
      </c>
      <c r="I22" s="80"/>
      <c r="J22" s="80"/>
      <c r="K22" s="80"/>
      <c r="L22" s="120"/>
      <c r="M22" s="120"/>
      <c r="N22" s="147"/>
      <c r="O22" s="147">
        <v>72</v>
      </c>
    </row>
    <row r="23" spans="1:21" ht="20.25" customHeight="1">
      <c r="A23" s="67" t="s">
        <v>146</v>
      </c>
      <c r="B23" s="75"/>
      <c r="C23" s="68" t="s">
        <v>56</v>
      </c>
      <c r="D23" s="69"/>
      <c r="E23" s="69"/>
      <c r="F23" s="69">
        <v>36</v>
      </c>
      <c r="G23" s="69"/>
      <c r="H23" s="69"/>
      <c r="I23" s="70"/>
      <c r="J23" s="70"/>
      <c r="K23" s="70"/>
      <c r="L23" s="69"/>
      <c r="M23" s="69"/>
      <c r="N23" s="147"/>
      <c r="O23" s="147">
        <v>36</v>
      </c>
    </row>
    <row r="24" spans="1:21" ht="56.25" customHeight="1">
      <c r="A24" s="73" t="s">
        <v>147</v>
      </c>
      <c r="B24" s="73" t="s">
        <v>148</v>
      </c>
      <c r="C24" s="74" t="s">
        <v>120</v>
      </c>
      <c r="D24" s="81">
        <f>D25</f>
        <v>180</v>
      </c>
      <c r="E24" s="81">
        <f t="shared" ref="E24:O24" si="8">E25</f>
        <v>60</v>
      </c>
      <c r="F24" s="81">
        <f>F25</f>
        <v>120</v>
      </c>
      <c r="G24" s="81">
        <f t="shared" si="8"/>
        <v>50</v>
      </c>
      <c r="H24" s="81">
        <f t="shared" si="8"/>
        <v>70</v>
      </c>
      <c r="I24" s="81">
        <f t="shared" si="8"/>
        <v>0</v>
      </c>
      <c r="J24" s="81">
        <f t="shared" si="8"/>
        <v>0</v>
      </c>
      <c r="K24" s="81">
        <f t="shared" si="8"/>
        <v>0</v>
      </c>
      <c r="L24" s="119">
        <f t="shared" si="8"/>
        <v>0</v>
      </c>
      <c r="M24" s="119">
        <f t="shared" si="8"/>
        <v>0</v>
      </c>
      <c r="N24" s="145">
        <f t="shared" si="8"/>
        <v>40</v>
      </c>
      <c r="O24" s="145">
        <f t="shared" si="8"/>
        <v>80</v>
      </c>
    </row>
    <row r="25" spans="1:21" ht="42.75" customHeight="1">
      <c r="A25" s="16" t="s">
        <v>149</v>
      </c>
      <c r="B25" s="83" t="s">
        <v>150</v>
      </c>
      <c r="C25" s="33" t="s">
        <v>44</v>
      </c>
      <c r="D25" s="26">
        <f>F25*1.5</f>
        <v>180</v>
      </c>
      <c r="E25" s="26">
        <f>D25-F25</f>
        <v>60</v>
      </c>
      <c r="F25" s="26">
        <v>120</v>
      </c>
      <c r="G25" s="26">
        <f>F25-H25</f>
        <v>50</v>
      </c>
      <c r="H25" s="26">
        <v>70</v>
      </c>
      <c r="I25" s="111"/>
      <c r="J25" s="111"/>
      <c r="K25" s="111"/>
      <c r="L25" s="120"/>
      <c r="M25" s="120"/>
      <c r="N25" s="147">
        <v>40</v>
      </c>
      <c r="O25" s="146">
        <v>80</v>
      </c>
    </row>
    <row r="26" spans="1:21" ht="28.5" customHeight="1">
      <c r="A26" s="67" t="s">
        <v>151</v>
      </c>
      <c r="B26" s="75"/>
      <c r="C26" s="68" t="s">
        <v>56</v>
      </c>
      <c r="D26" s="69"/>
      <c r="E26" s="69"/>
      <c r="F26" s="69">
        <v>144</v>
      </c>
      <c r="G26" s="69"/>
      <c r="H26" s="69"/>
      <c r="I26" s="70"/>
      <c r="J26" s="70"/>
      <c r="K26" s="70"/>
      <c r="L26" s="70"/>
      <c r="M26" s="70"/>
      <c r="N26" s="147"/>
      <c r="O26" s="147">
        <v>144</v>
      </c>
    </row>
    <row r="27" spans="1:21" ht="33" customHeight="1">
      <c r="A27" s="67" t="s">
        <v>152</v>
      </c>
      <c r="B27" s="75"/>
      <c r="C27" s="68" t="s">
        <v>56</v>
      </c>
      <c r="D27" s="69"/>
      <c r="E27" s="69"/>
      <c r="F27" s="69">
        <v>108</v>
      </c>
      <c r="G27" s="69"/>
      <c r="H27" s="69"/>
      <c r="I27" s="70"/>
      <c r="J27" s="70"/>
      <c r="K27" s="70"/>
      <c r="L27" s="70"/>
      <c r="M27" s="70"/>
      <c r="N27" s="147"/>
      <c r="O27" s="147">
        <v>108</v>
      </c>
    </row>
    <row r="28" spans="1:21" ht="36.75" customHeight="1">
      <c r="A28" s="84" t="s">
        <v>153</v>
      </c>
      <c r="B28" s="73" t="s">
        <v>154</v>
      </c>
      <c r="C28" s="74" t="s">
        <v>120</v>
      </c>
      <c r="D28" s="74">
        <f t="shared" ref="D28:O28" si="9">SUM(D29:D30)</f>
        <v>333</v>
      </c>
      <c r="E28" s="74">
        <f t="shared" si="9"/>
        <v>111</v>
      </c>
      <c r="F28" s="74">
        <f>SUM(F29:F30)</f>
        <v>222</v>
      </c>
      <c r="G28" s="74">
        <f t="shared" si="9"/>
        <v>110</v>
      </c>
      <c r="H28" s="74">
        <f t="shared" si="9"/>
        <v>82</v>
      </c>
      <c r="I28" s="74">
        <f t="shared" si="9"/>
        <v>30</v>
      </c>
      <c r="J28" s="74">
        <f t="shared" si="9"/>
        <v>0</v>
      </c>
      <c r="K28" s="74">
        <f t="shared" si="9"/>
        <v>0</v>
      </c>
      <c r="L28" s="124">
        <f t="shared" si="9"/>
        <v>0</v>
      </c>
      <c r="M28" s="124">
        <f t="shared" si="9"/>
        <v>0</v>
      </c>
      <c r="N28" s="151">
        <f t="shared" si="9"/>
        <v>0</v>
      </c>
      <c r="O28" s="151">
        <f t="shared" si="9"/>
        <v>0</v>
      </c>
    </row>
    <row r="29" spans="1:21" ht="38.25" customHeight="1">
      <c r="A29" s="16" t="s">
        <v>155</v>
      </c>
      <c r="B29" s="44" t="s">
        <v>156</v>
      </c>
      <c r="C29" s="114" t="s">
        <v>132</v>
      </c>
      <c r="D29" s="26">
        <f>F29*1.5</f>
        <v>243</v>
      </c>
      <c r="E29" s="26">
        <f>D29-F29</f>
        <v>81</v>
      </c>
      <c r="F29" s="26">
        <v>162</v>
      </c>
      <c r="G29" s="26">
        <v>70</v>
      </c>
      <c r="H29" s="26">
        <v>62</v>
      </c>
      <c r="I29" s="113">
        <v>30</v>
      </c>
      <c r="J29" s="113"/>
      <c r="K29" s="113"/>
      <c r="L29" s="120"/>
      <c r="M29" s="120"/>
      <c r="N29" s="147"/>
      <c r="O29" s="147"/>
    </row>
    <row r="30" spans="1:21" ht="43.5" customHeight="1">
      <c r="A30" s="16" t="s">
        <v>157</v>
      </c>
      <c r="B30" s="44" t="s">
        <v>158</v>
      </c>
      <c r="C30" s="114" t="s">
        <v>56</v>
      </c>
      <c r="D30" s="26">
        <f>F30*1.5</f>
        <v>90</v>
      </c>
      <c r="E30" s="26">
        <f>D30-F30</f>
        <v>30</v>
      </c>
      <c r="F30" s="26">
        <v>60</v>
      </c>
      <c r="G30" s="26">
        <f>F30-H30</f>
        <v>40</v>
      </c>
      <c r="H30" s="26">
        <v>20</v>
      </c>
      <c r="I30" s="113"/>
      <c r="J30" s="113"/>
      <c r="K30" s="113"/>
      <c r="L30" s="120"/>
      <c r="M30" s="120"/>
      <c r="N30" s="147"/>
      <c r="O30" s="147"/>
    </row>
    <row r="31" spans="1:21" ht="25.5" customHeight="1">
      <c r="A31" s="67" t="s">
        <v>159</v>
      </c>
      <c r="B31" s="75"/>
      <c r="C31" s="68" t="s">
        <v>56</v>
      </c>
      <c r="D31" s="69"/>
      <c r="E31" s="69"/>
      <c r="F31" s="69">
        <v>108</v>
      </c>
      <c r="G31" s="69"/>
      <c r="H31" s="69"/>
      <c r="I31" s="70"/>
      <c r="J31" s="70"/>
      <c r="K31" s="70"/>
      <c r="L31" s="70"/>
      <c r="M31" s="70"/>
      <c r="N31" s="147"/>
      <c r="O31" s="147"/>
    </row>
    <row r="32" spans="1:21" ht="30" customHeight="1">
      <c r="A32" s="86"/>
      <c r="B32" s="87" t="s">
        <v>160</v>
      </c>
      <c r="C32" s="88" t="s">
        <v>161</v>
      </c>
      <c r="D32" s="89" t="e">
        <f>#REF!+D4+#REF!+#REF!</f>
        <v>#REF!</v>
      </c>
      <c r="E32" s="89" t="e">
        <f>#REF!+E4+#REF!+#REF!</f>
        <v>#REF!</v>
      </c>
      <c r="F32" s="89" t="e">
        <f>#REF!+F4+#REF!+#REF!</f>
        <v>#REF!</v>
      </c>
      <c r="G32" s="89" t="e">
        <f>#REF!+G4+#REF!+#REF!</f>
        <v>#REF!</v>
      </c>
      <c r="H32" s="89" t="e">
        <f>#REF!+H4+#REF!+#REF!</f>
        <v>#REF!</v>
      </c>
      <c r="I32" s="89" t="e">
        <f>#REF!+I4+#REF!+#REF!</f>
        <v>#REF!</v>
      </c>
      <c r="J32" s="89" t="e">
        <f>#REF!+J4+#REF!+#REF!</f>
        <v>#REF!</v>
      </c>
      <c r="K32" s="89" t="e">
        <f>#REF!+K4+#REF!+#REF!</f>
        <v>#REF!</v>
      </c>
      <c r="L32" s="89" t="e">
        <f>L4+#REF!+#REF!</f>
        <v>#REF!</v>
      </c>
      <c r="M32" s="89" t="e">
        <f>M4+#REF!+#REF!</f>
        <v>#REF!</v>
      </c>
      <c r="N32" s="145" t="e">
        <f>N4+#REF!+#REF!</f>
        <v>#REF!</v>
      </c>
      <c r="O32" s="145" t="e">
        <f>O4+#REF!+#REF!</f>
        <v>#REF!</v>
      </c>
      <c r="S32" s="48"/>
      <c r="T32" s="48"/>
      <c r="U32" s="48"/>
    </row>
    <row r="33" spans="1:15" ht="20.100000000000001" customHeight="1">
      <c r="A33" s="91" t="s">
        <v>162</v>
      </c>
      <c r="B33" s="92"/>
      <c r="C33" s="92"/>
      <c r="D33" s="92"/>
      <c r="E33" s="93"/>
      <c r="F33" s="166" t="s">
        <v>163</v>
      </c>
      <c r="G33" s="169" t="s">
        <v>164</v>
      </c>
      <c r="H33" s="170"/>
      <c r="I33" s="171"/>
      <c r="J33" s="192">
        <v>11</v>
      </c>
      <c r="K33" s="192">
        <v>11</v>
      </c>
      <c r="L33" s="199" t="e">
        <f>COUNTIF(L5:L8,"&gt;0")+COUNTIF(#REF!,"&gt;0")+COUNTIF(L9:L13,"&gt;0")+COUNTIF(L14:L15,"&gt;0")+COUNTIF(L18,"&gt;0")+COUNTIF(L22,"&gt;0")+COUNTIF(L25:L25,"&gt;0")+COUNTIF(L29:L30,"&gt;0")</f>
        <v>#REF!</v>
      </c>
      <c r="M33" s="199" t="e">
        <f>COUNTIF(M5:M8,"&gt;0")+COUNTIF(#REF!,"&gt;0")+COUNTIF(M9:M13,"&gt;0")+COUNTIF(M14:M15,"&gt;0")+COUNTIF(M18,"&gt;0")+COUNTIF(M22,"&gt;0")+COUNTIF(M25:M25,"&gt;0")+COUNTIF(M29:M30,"&gt;0")</f>
        <v>#REF!</v>
      </c>
      <c r="N33" s="237" t="e">
        <f>COUNTIF(N5:N8,"&gt;0")+COUNTIF(#REF!,"&gt;0")+COUNTIF(N9:N13,"&gt;0")+COUNTIF(N14:N15,"&gt;0")+COUNTIF(N18,"&gt;0")+COUNTIF(N22,"&gt;0")+COUNTIF(N25:N25,"&gt;0")+COUNTIF(N29:N30,"&gt;0")</f>
        <v>#REF!</v>
      </c>
      <c r="O33" s="237" t="e">
        <f>COUNTIF(O5:O8,"&gt;0")+COUNTIF(#REF!,"&gt;0")+COUNTIF(O9:O13,"&gt;0")+COUNTIF(O14:O15,"&gt;0")+COUNTIF(O18,"&gt;0")+COUNTIF(O22,"&gt;0")+COUNTIF(O25:O25,"&gt;0")+COUNTIF(O29:O30,"&gt;0")</f>
        <v>#REF!</v>
      </c>
    </row>
    <row r="34" spans="1:15" ht="20.100000000000001" customHeight="1">
      <c r="A34" s="94"/>
      <c r="B34" s="93"/>
      <c r="C34" s="93"/>
      <c r="D34" s="93"/>
      <c r="E34" s="93"/>
      <c r="F34" s="167"/>
      <c r="G34" s="172"/>
      <c r="H34" s="173"/>
      <c r="I34" s="174"/>
      <c r="J34" s="193"/>
      <c r="K34" s="193"/>
      <c r="L34" s="200"/>
      <c r="M34" s="200"/>
      <c r="N34" s="238"/>
      <c r="O34" s="238"/>
    </row>
    <row r="35" spans="1:15" ht="20.100000000000001" customHeight="1">
      <c r="A35" s="94"/>
      <c r="B35" s="93"/>
      <c r="C35" s="93"/>
      <c r="D35" s="93"/>
      <c r="E35" s="93"/>
      <c r="F35" s="167"/>
      <c r="G35" s="169" t="s">
        <v>165</v>
      </c>
      <c r="H35" s="170"/>
      <c r="I35" s="171"/>
      <c r="J35" s="112" t="e">
        <f>J32/2</f>
        <v>#REF!</v>
      </c>
      <c r="K35" s="112" t="e">
        <f t="shared" ref="K35:O35" si="10">K32/2</f>
        <v>#REF!</v>
      </c>
      <c r="L35" s="125" t="e">
        <f t="shared" si="10"/>
        <v>#REF!</v>
      </c>
      <c r="M35" s="125" t="e">
        <f t="shared" si="10"/>
        <v>#REF!</v>
      </c>
      <c r="N35" s="152" t="e">
        <f t="shared" si="10"/>
        <v>#REF!</v>
      </c>
      <c r="O35" s="152" t="e">
        <f t="shared" si="10"/>
        <v>#REF!</v>
      </c>
    </row>
    <row r="36" spans="1:15" ht="20.100000000000001" customHeight="1">
      <c r="A36" s="94"/>
      <c r="B36" s="93"/>
      <c r="C36" s="93"/>
      <c r="D36" s="93"/>
      <c r="E36" s="93"/>
      <c r="F36" s="167"/>
      <c r="G36" s="175" t="s">
        <v>166</v>
      </c>
      <c r="H36" s="176"/>
      <c r="I36" s="176"/>
      <c r="J36" s="190">
        <f t="shared" ref="J36:O36" si="11">(J16+J19+J23+J26)</f>
        <v>0</v>
      </c>
      <c r="K36" s="190">
        <f t="shared" si="11"/>
        <v>0</v>
      </c>
      <c r="L36" s="191">
        <f t="shared" si="11"/>
        <v>0</v>
      </c>
      <c r="M36" s="191">
        <f t="shared" si="11"/>
        <v>72</v>
      </c>
      <c r="N36" s="235">
        <f t="shared" si="11"/>
        <v>72</v>
      </c>
      <c r="O36" s="235">
        <f t="shared" si="11"/>
        <v>252</v>
      </c>
    </row>
    <row r="37" spans="1:15" ht="29.25" customHeight="1">
      <c r="A37" s="4"/>
      <c r="B37" s="93"/>
      <c r="C37" s="93"/>
      <c r="D37" s="93"/>
      <c r="E37" s="93"/>
      <c r="F37" s="167"/>
      <c r="G37" s="172"/>
      <c r="H37" s="173"/>
      <c r="I37" s="173"/>
      <c r="J37" s="190"/>
      <c r="K37" s="190"/>
      <c r="L37" s="191"/>
      <c r="M37" s="191"/>
      <c r="N37" s="235"/>
      <c r="O37" s="235"/>
    </row>
    <row r="38" spans="1:15" ht="23.25" customHeight="1">
      <c r="A38" s="94" t="s">
        <v>167</v>
      </c>
      <c r="B38" s="93"/>
      <c r="C38" s="93"/>
      <c r="D38" s="93"/>
      <c r="E38" s="93"/>
      <c r="F38" s="167"/>
      <c r="G38" s="184" t="s">
        <v>168</v>
      </c>
      <c r="H38" s="185"/>
      <c r="I38" s="185"/>
      <c r="J38" s="190">
        <f>(J20+J27+J31)</f>
        <v>0</v>
      </c>
      <c r="K38" s="190">
        <f t="shared" ref="K38:O38" si="12">(K20+K27+K31)</f>
        <v>0</v>
      </c>
      <c r="L38" s="191">
        <f t="shared" si="12"/>
        <v>0</v>
      </c>
      <c r="M38" s="191">
        <f t="shared" si="12"/>
        <v>0</v>
      </c>
      <c r="N38" s="235">
        <f t="shared" si="12"/>
        <v>0</v>
      </c>
      <c r="O38" s="235">
        <f t="shared" si="12"/>
        <v>108</v>
      </c>
    </row>
    <row r="39" spans="1:15" ht="27" customHeight="1">
      <c r="A39" s="94" t="s">
        <v>169</v>
      </c>
      <c r="B39" s="93"/>
      <c r="C39" s="93"/>
      <c r="D39" s="93"/>
      <c r="E39" s="93"/>
      <c r="F39" s="167"/>
      <c r="G39" s="186"/>
      <c r="H39" s="187"/>
      <c r="I39" s="187"/>
      <c r="J39" s="190"/>
      <c r="K39" s="190"/>
      <c r="L39" s="191"/>
      <c r="M39" s="191"/>
      <c r="N39" s="235"/>
      <c r="O39" s="235"/>
    </row>
    <row r="40" spans="1:15" ht="20.100000000000001" customHeight="1">
      <c r="A40" s="97"/>
      <c r="B40" s="4"/>
      <c r="C40" s="4"/>
      <c r="D40" s="4"/>
      <c r="E40" s="4"/>
      <c r="F40" s="167"/>
      <c r="G40" s="188"/>
      <c r="H40" s="189"/>
      <c r="I40" s="189"/>
      <c r="J40" s="190"/>
      <c r="K40" s="190"/>
      <c r="L40" s="191"/>
      <c r="M40" s="191"/>
      <c r="N40" s="235"/>
      <c r="O40" s="235"/>
    </row>
    <row r="41" spans="1:15" ht="20.100000000000001" customHeight="1" thickBot="1">
      <c r="A41" s="4"/>
      <c r="B41" s="4"/>
      <c r="C41" s="4"/>
      <c r="D41" s="4"/>
      <c r="E41" s="4"/>
      <c r="F41" s="167"/>
      <c r="G41" s="178" t="s">
        <v>170</v>
      </c>
      <c r="H41" s="178"/>
      <c r="I41" s="178"/>
      <c r="J41" s="98"/>
      <c r="K41" s="98"/>
      <c r="L41" s="126"/>
      <c r="M41" s="126"/>
      <c r="N41" s="153"/>
      <c r="O41" s="153"/>
    </row>
    <row r="42" spans="1:15" ht="20.100000000000001" customHeight="1" thickBot="1">
      <c r="A42" s="4"/>
      <c r="B42" s="4"/>
      <c r="C42" s="4"/>
      <c r="D42" s="4"/>
      <c r="E42" s="4"/>
      <c r="F42" s="167"/>
      <c r="G42" s="179">
        <f>SUM(J42:O42)</f>
        <v>504</v>
      </c>
      <c r="H42" s="180"/>
      <c r="I42" s="181"/>
      <c r="J42" s="100">
        <f>SUM(J36:J41)</f>
        <v>0</v>
      </c>
      <c r="K42" s="100">
        <f t="shared" ref="K42:O42" si="13">SUM(K36:K41)</f>
        <v>0</v>
      </c>
      <c r="L42" s="127">
        <f t="shared" si="13"/>
        <v>0</v>
      </c>
      <c r="M42" s="127">
        <f t="shared" si="13"/>
        <v>72</v>
      </c>
      <c r="N42" s="154">
        <f t="shared" si="13"/>
        <v>72</v>
      </c>
      <c r="O42" s="154">
        <f t="shared" si="13"/>
        <v>360</v>
      </c>
    </row>
    <row r="43" spans="1:15" ht="20.100000000000001" customHeight="1">
      <c r="A43" s="102"/>
      <c r="B43" s="4"/>
      <c r="C43" s="4"/>
      <c r="D43" s="4"/>
      <c r="E43" s="4"/>
      <c r="F43" s="167"/>
      <c r="G43" s="169" t="s">
        <v>171</v>
      </c>
      <c r="H43" s="170"/>
      <c r="I43" s="171"/>
      <c r="J43" s="182">
        <v>2</v>
      </c>
      <c r="K43" s="182">
        <v>2</v>
      </c>
      <c r="L43" s="183">
        <v>2</v>
      </c>
      <c r="M43" s="183">
        <v>5</v>
      </c>
      <c r="N43" s="236">
        <v>1</v>
      </c>
      <c r="O43" s="236">
        <v>2</v>
      </c>
    </row>
    <row r="44" spans="1:15" ht="20.100000000000001" customHeight="1">
      <c r="A44" s="4"/>
      <c r="B44" s="4"/>
      <c r="C44" s="4"/>
      <c r="D44" s="4"/>
      <c r="E44" s="4"/>
      <c r="F44" s="167"/>
      <c r="G44" s="172"/>
      <c r="H44" s="173"/>
      <c r="I44" s="174"/>
      <c r="J44" s="163"/>
      <c r="K44" s="163"/>
      <c r="L44" s="165"/>
      <c r="M44" s="165"/>
      <c r="N44" s="234"/>
      <c r="O44" s="234"/>
    </row>
    <row r="45" spans="1:15" ht="20.100000000000001" customHeight="1">
      <c r="A45" s="4"/>
      <c r="B45" s="4"/>
      <c r="C45" s="4"/>
      <c r="D45" s="4"/>
      <c r="E45" s="4"/>
      <c r="F45" s="167"/>
      <c r="G45" s="175" t="s">
        <v>172</v>
      </c>
      <c r="H45" s="176"/>
      <c r="I45" s="177"/>
      <c r="J45" s="163">
        <v>1</v>
      </c>
      <c r="K45" s="163">
        <v>8</v>
      </c>
      <c r="L45" s="165">
        <v>3</v>
      </c>
      <c r="M45" s="165">
        <v>7</v>
      </c>
      <c r="N45" s="234">
        <v>4</v>
      </c>
      <c r="O45" s="234">
        <v>2</v>
      </c>
    </row>
    <row r="46" spans="1:15" ht="20.100000000000001" customHeight="1">
      <c r="A46" s="4"/>
      <c r="B46" s="103"/>
      <c r="C46" s="103"/>
      <c r="D46" s="103"/>
      <c r="E46" s="103"/>
      <c r="F46" s="167"/>
      <c r="G46" s="172"/>
      <c r="H46" s="173"/>
      <c r="I46" s="174"/>
      <c r="J46" s="163"/>
      <c r="K46" s="163"/>
      <c r="L46" s="165"/>
      <c r="M46" s="165"/>
      <c r="N46" s="234"/>
      <c r="O46" s="234"/>
    </row>
    <row r="47" spans="1:15" ht="20.100000000000001" customHeight="1">
      <c r="A47" s="4"/>
      <c r="B47" s="4"/>
      <c r="C47" s="4"/>
      <c r="D47" s="4"/>
      <c r="E47" s="4"/>
      <c r="F47" s="167"/>
      <c r="G47" s="164" t="s">
        <v>173</v>
      </c>
      <c r="H47" s="164"/>
      <c r="I47" s="164"/>
      <c r="J47" s="163">
        <v>0</v>
      </c>
      <c r="K47" s="163">
        <v>0</v>
      </c>
      <c r="L47" s="165">
        <v>0</v>
      </c>
      <c r="M47" s="165">
        <v>0</v>
      </c>
      <c r="N47" s="234">
        <v>0</v>
      </c>
      <c r="O47" s="234">
        <v>0</v>
      </c>
    </row>
    <row r="48" spans="1:15" ht="20.100000000000001" customHeight="1">
      <c r="A48" s="104"/>
      <c r="B48" s="105"/>
      <c r="C48" s="105"/>
      <c r="D48" s="105"/>
      <c r="E48" s="105"/>
      <c r="F48" s="167"/>
      <c r="G48" s="164"/>
      <c r="H48" s="164"/>
      <c r="I48" s="164"/>
      <c r="J48" s="163"/>
      <c r="K48" s="163"/>
      <c r="L48" s="165"/>
      <c r="M48" s="165"/>
      <c r="N48" s="234"/>
      <c r="O48" s="234"/>
    </row>
    <row r="49" spans="1:15" ht="20.25">
      <c r="A49" s="160"/>
      <c r="B49" s="161"/>
      <c r="C49" s="161"/>
      <c r="D49" s="161"/>
      <c r="E49" s="162"/>
      <c r="F49" s="168"/>
      <c r="G49" s="160"/>
      <c r="H49" s="161"/>
      <c r="I49" s="162"/>
      <c r="J49" s="106">
        <f>SUM(J43:J48)</f>
        <v>3</v>
      </c>
      <c r="K49" s="106">
        <f t="shared" ref="K49:O49" si="14">SUM(K43:K48)</f>
        <v>10</v>
      </c>
      <c r="L49" s="128">
        <f t="shared" si="14"/>
        <v>5</v>
      </c>
      <c r="M49" s="128">
        <f t="shared" si="14"/>
        <v>12</v>
      </c>
      <c r="N49" s="155">
        <f t="shared" si="14"/>
        <v>5</v>
      </c>
      <c r="O49" s="155">
        <f t="shared" si="14"/>
        <v>4</v>
      </c>
    </row>
  </sheetData>
  <mergeCells count="48">
    <mergeCell ref="M38:M40"/>
    <mergeCell ref="N33:N34"/>
    <mergeCell ref="O33:O34"/>
    <mergeCell ref="G35:I35"/>
    <mergeCell ref="G36:I37"/>
    <mergeCell ref="J36:J37"/>
    <mergeCell ref="K36:K37"/>
    <mergeCell ref="L36:L37"/>
    <mergeCell ref="G33:I34"/>
    <mergeCell ref="J33:J34"/>
    <mergeCell ref="K33:K34"/>
    <mergeCell ref="L33:L34"/>
    <mergeCell ref="M33:M34"/>
    <mergeCell ref="M36:M37"/>
    <mergeCell ref="N36:N37"/>
    <mergeCell ref="O36:O37"/>
    <mergeCell ref="M45:M46"/>
    <mergeCell ref="N38:N40"/>
    <mergeCell ref="O38:O40"/>
    <mergeCell ref="G41:I41"/>
    <mergeCell ref="G42:I42"/>
    <mergeCell ref="G43:I44"/>
    <mergeCell ref="J43:J44"/>
    <mergeCell ref="K43:K44"/>
    <mergeCell ref="L43:L44"/>
    <mergeCell ref="M43:M44"/>
    <mergeCell ref="N43:N44"/>
    <mergeCell ref="O43:O44"/>
    <mergeCell ref="G38:I40"/>
    <mergeCell ref="J38:J40"/>
    <mergeCell ref="K38:K40"/>
    <mergeCell ref="L38:L40"/>
    <mergeCell ref="N45:N46"/>
    <mergeCell ref="A49:E49"/>
    <mergeCell ref="G49:I49"/>
    <mergeCell ref="O45:O46"/>
    <mergeCell ref="G47:I48"/>
    <mergeCell ref="J47:J48"/>
    <mergeCell ref="K47:K48"/>
    <mergeCell ref="L47:L48"/>
    <mergeCell ref="M47:M48"/>
    <mergeCell ref="N47:N48"/>
    <mergeCell ref="O47:O48"/>
    <mergeCell ref="F33:F49"/>
    <mergeCell ref="G45:I46"/>
    <mergeCell ref="J45:J46"/>
    <mergeCell ref="K45:K46"/>
    <mergeCell ref="L45:L46"/>
  </mergeCells>
  <printOptions horizontalCentered="1"/>
  <pageMargins left="0" right="0" top="0" bottom="0" header="0.51181102362204722" footer="0.51181102362204722"/>
  <pageSetup paperSize="9" scale="5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Техническая эксплуатация </vt:lpstr>
      <vt:lpstr>Техническая эксплуатация  (2)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</dc:creator>
  <cp:lastModifiedBy>BEV</cp:lastModifiedBy>
  <cp:lastPrinted>2017-04-21T09:16:46Z</cp:lastPrinted>
  <dcterms:created xsi:type="dcterms:W3CDTF">2016-09-19T02:12:23Z</dcterms:created>
  <dcterms:modified xsi:type="dcterms:W3CDTF">2018-05-18T05:54:35Z</dcterms:modified>
</cp:coreProperties>
</file>