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8755" windowHeight="12075" tabRatio="1000" activeTab="4"/>
  </bookViews>
  <sheets>
    <sheet name="Агрономия" sheetId="1" r:id="rId1"/>
    <sheet name="Ветеринария" sheetId="2" r:id="rId2"/>
    <sheet name="Зоотехния" sheetId="8" r:id="rId3"/>
    <sheet name="Механизация сх" sheetId="3" r:id="rId4"/>
    <sheet name="Право и организация соц обеспеч" sheetId="16" r:id="rId5"/>
    <sheet name="Страховое дело" sheetId="4" r:id="rId6"/>
    <sheet name="Техническая эксплуатация " sheetId="6" r:id="rId7"/>
    <sheet name="Экономика т бухгалтерский учет" sheetId="5" r:id="rId8"/>
    <sheet name="Продавец" sheetId="11" r:id="rId9"/>
    <sheet name="Трак.-маш.2г10м" sheetId="9" r:id="rId10"/>
    <sheet name="трак-маш 2г5м" sheetId="10" r:id="rId11"/>
    <sheet name="Машинист трелев. машины" sheetId="12" r:id="rId12"/>
    <sheet name="Повар, кондитер, официант" sheetId="13" r:id="rId13"/>
    <sheet name="Тракторист-машинист сх производ" sheetId="14" r:id="rId14"/>
    <sheet name="Электросварщик ручной сварки" sheetId="15" r:id="rId15"/>
  </sheets>
  <definedNames>
    <definedName name="_xlnm.Print_Area" localSheetId="0">Агрономия!$A$8:$P$97</definedName>
    <definedName name="_xlnm.Print_Area" localSheetId="1">Ветеринария!$A$4:$Q$90</definedName>
  </definedNames>
  <calcPr calcId="125725"/>
</workbook>
</file>

<file path=xl/calcChain.xml><?xml version="1.0" encoding="utf-8"?>
<calcChain xmlns="http://schemas.openxmlformats.org/spreadsheetml/2006/main">
  <c r="G68" i="16"/>
  <c r="G67" s="1"/>
  <c r="D68"/>
  <c r="D67" s="1"/>
  <c r="O67"/>
  <c r="N67"/>
  <c r="M67"/>
  <c r="M57" s="1"/>
  <c r="M35" s="1"/>
  <c r="L67"/>
  <c r="K67"/>
  <c r="J67"/>
  <c r="I67"/>
  <c r="H67"/>
  <c r="F67"/>
  <c r="E67"/>
  <c r="D64"/>
  <c r="O63"/>
  <c r="N63"/>
  <c r="M63"/>
  <c r="L63"/>
  <c r="K63"/>
  <c r="J63"/>
  <c r="I63"/>
  <c r="H63"/>
  <c r="G63"/>
  <c r="F63"/>
  <c r="E63"/>
  <c r="D63"/>
  <c r="E60"/>
  <c r="D60" s="1"/>
  <c r="E59"/>
  <c r="D59" s="1"/>
  <c r="O58"/>
  <c r="N58"/>
  <c r="M58"/>
  <c r="L58"/>
  <c r="K58"/>
  <c r="J58"/>
  <c r="I58"/>
  <c r="I57" s="1"/>
  <c r="I35" s="1"/>
  <c r="H58"/>
  <c r="G58"/>
  <c r="F58"/>
  <c r="E56"/>
  <c r="D56"/>
  <c r="E55"/>
  <c r="D55" s="1"/>
  <c r="D54"/>
  <c r="E53"/>
  <c r="D53"/>
  <c r="D52"/>
  <c r="E51"/>
  <c r="D51" s="1"/>
  <c r="D50"/>
  <c r="E49"/>
  <c r="D49" s="1"/>
  <c r="E48"/>
  <c r="D48" s="1"/>
  <c r="E47"/>
  <c r="D47" s="1"/>
  <c r="E46"/>
  <c r="D46" s="1"/>
  <c r="E45"/>
  <c r="D45" s="1"/>
  <c r="D44"/>
  <c r="G43"/>
  <c r="E43"/>
  <c r="D43" s="1"/>
  <c r="G42"/>
  <c r="E42"/>
  <c r="D42" s="1"/>
  <c r="E41"/>
  <c r="D41" s="1"/>
  <c r="E40"/>
  <c r="D40" s="1"/>
  <c r="E39"/>
  <c r="D39" s="1"/>
  <c r="D38"/>
  <c r="E37"/>
  <c r="D37" s="1"/>
  <c r="O36"/>
  <c r="N36"/>
  <c r="M36"/>
  <c r="L36"/>
  <c r="K36"/>
  <c r="J36"/>
  <c r="I36"/>
  <c r="H36"/>
  <c r="G36"/>
  <c r="F36"/>
  <c r="D34"/>
  <c r="D33"/>
  <c r="O32"/>
  <c r="N32"/>
  <c r="M32"/>
  <c r="L32"/>
  <c r="K32"/>
  <c r="J32"/>
  <c r="I32"/>
  <c r="H32"/>
  <c r="G32"/>
  <c r="F32"/>
  <c r="E32"/>
  <c r="D31"/>
  <c r="D30"/>
  <c r="D29"/>
  <c r="D28"/>
  <c r="D27"/>
  <c r="O26"/>
  <c r="N26"/>
  <c r="M26"/>
  <c r="L26"/>
  <c r="K26"/>
  <c r="J26"/>
  <c r="I26"/>
  <c r="H26"/>
  <c r="G26"/>
  <c r="F26"/>
  <c r="E26"/>
  <c r="D25"/>
  <c r="D24"/>
  <c r="D23"/>
  <c r="K22"/>
  <c r="J22"/>
  <c r="I22"/>
  <c r="H22"/>
  <c r="G22"/>
  <c r="F22"/>
  <c r="E22"/>
  <c r="D21"/>
  <c r="D20"/>
  <c r="D19"/>
  <c r="D18"/>
  <c r="D17"/>
  <c r="D16"/>
  <c r="D15"/>
  <c r="D14"/>
  <c r="D13"/>
  <c r="K12"/>
  <c r="K11" s="1"/>
  <c r="J12"/>
  <c r="J11" s="1"/>
  <c r="I12"/>
  <c r="I11" s="1"/>
  <c r="H12"/>
  <c r="G12"/>
  <c r="F12"/>
  <c r="F11" s="1"/>
  <c r="E12"/>
  <c r="E11" s="1"/>
  <c r="H11"/>
  <c r="G11"/>
  <c r="K34" i="15"/>
  <c r="J34"/>
  <c r="J29"/>
  <c r="K28"/>
  <c r="J28"/>
  <c r="K27"/>
  <c r="K30" s="1"/>
  <c r="J27"/>
  <c r="J30" s="1"/>
  <c r="K26"/>
  <c r="I26"/>
  <c r="H26"/>
  <c r="G26"/>
  <c r="F23"/>
  <c r="D22"/>
  <c r="E22" s="1"/>
  <c r="E20" s="1"/>
  <c r="E21"/>
  <c r="D21"/>
  <c r="K20"/>
  <c r="J20"/>
  <c r="I20"/>
  <c r="H20"/>
  <c r="G20"/>
  <c r="F20"/>
  <c r="K19"/>
  <c r="J19"/>
  <c r="I19"/>
  <c r="H19"/>
  <c r="G19"/>
  <c r="F19"/>
  <c r="D18"/>
  <c r="E18" s="1"/>
  <c r="E17"/>
  <c r="D17"/>
  <c r="D16"/>
  <c r="E16" s="1"/>
  <c r="E15"/>
  <c r="D15"/>
  <c r="D14"/>
  <c r="E14" s="1"/>
  <c r="E12" s="1"/>
  <c r="E13"/>
  <c r="D13"/>
  <c r="K12"/>
  <c r="J12"/>
  <c r="J26" s="1"/>
  <c r="I12"/>
  <c r="H12"/>
  <c r="G12"/>
  <c r="F12"/>
  <c r="F26" s="1"/>
  <c r="M42" i="14"/>
  <c r="L42"/>
  <c r="K42"/>
  <c r="J42"/>
  <c r="Q38"/>
  <c r="P38"/>
  <c r="O38"/>
  <c r="N38"/>
  <c r="L38"/>
  <c r="K38"/>
  <c r="J38"/>
  <c r="M35"/>
  <c r="L35"/>
  <c r="K35"/>
  <c r="J35"/>
  <c r="M33"/>
  <c r="L33"/>
  <c r="K33"/>
  <c r="J33"/>
  <c r="M32"/>
  <c r="M38" s="1"/>
  <c r="L32"/>
  <c r="K32"/>
  <c r="J32"/>
  <c r="F30"/>
  <c r="D30" s="1"/>
  <c r="F29"/>
  <c r="D29" s="1"/>
  <c r="F28"/>
  <c r="D28" s="1"/>
  <c r="M27"/>
  <c r="L27"/>
  <c r="K27"/>
  <c r="J27"/>
  <c r="I27"/>
  <c r="H27"/>
  <c r="G27"/>
  <c r="E27"/>
  <c r="F26"/>
  <c r="D26" s="1"/>
  <c r="F25"/>
  <c r="D25" s="1"/>
  <c r="F24"/>
  <c r="D24" s="1"/>
  <c r="F23"/>
  <c r="D23" s="1"/>
  <c r="F22"/>
  <c r="D22" s="1"/>
  <c r="M21"/>
  <c r="M20" s="1"/>
  <c r="M31" s="1"/>
  <c r="L21"/>
  <c r="L20" s="1"/>
  <c r="L31" s="1"/>
  <c r="K21"/>
  <c r="J21"/>
  <c r="I21"/>
  <c r="I20" s="1"/>
  <c r="I31" s="1"/>
  <c r="H21"/>
  <c r="H20" s="1"/>
  <c r="H31" s="1"/>
  <c r="G21"/>
  <c r="E21"/>
  <c r="E20" s="1"/>
  <c r="E31" s="1"/>
  <c r="K20"/>
  <c r="J20"/>
  <c r="G20"/>
  <c r="F18"/>
  <c r="D18" s="1"/>
  <c r="F17"/>
  <c r="D17" s="1"/>
  <c r="F16"/>
  <c r="D16" s="1"/>
  <c r="F15"/>
  <c r="D15" s="1"/>
  <c r="F14"/>
  <c r="D14" s="1"/>
  <c r="F13"/>
  <c r="D13" s="1"/>
  <c r="F12"/>
  <c r="D12" s="1"/>
  <c r="Q11"/>
  <c r="P11"/>
  <c r="O11"/>
  <c r="N11"/>
  <c r="M11"/>
  <c r="L11"/>
  <c r="K11"/>
  <c r="K31" s="1"/>
  <c r="J11"/>
  <c r="J31" s="1"/>
  <c r="I11"/>
  <c r="H11"/>
  <c r="G11"/>
  <c r="G31" s="1"/>
  <c r="E11"/>
  <c r="M74" i="13"/>
  <c r="L74"/>
  <c r="K74"/>
  <c r="J74"/>
  <c r="M70"/>
  <c r="M68"/>
  <c r="L68"/>
  <c r="K68"/>
  <c r="J68"/>
  <c r="M67"/>
  <c r="L67"/>
  <c r="K67"/>
  <c r="J67"/>
  <c r="M66"/>
  <c r="J66"/>
  <c r="J70" s="1"/>
  <c r="G70" s="1"/>
  <c r="F64"/>
  <c r="D64"/>
  <c r="F63"/>
  <c r="D63" s="1"/>
  <c r="F62"/>
  <c r="D62"/>
  <c r="I61"/>
  <c r="F61"/>
  <c r="D61" s="1"/>
  <c r="F60"/>
  <c r="F58" s="1"/>
  <c r="F59"/>
  <c r="D59" s="1"/>
  <c r="M58"/>
  <c r="L58"/>
  <c r="K58"/>
  <c r="J58"/>
  <c r="I58"/>
  <c r="H58"/>
  <c r="G58"/>
  <c r="E58"/>
  <c r="F57"/>
  <c r="D57"/>
  <c r="I56"/>
  <c r="I54" s="1"/>
  <c r="F56"/>
  <c r="D56" s="1"/>
  <c r="F55"/>
  <c r="D55"/>
  <c r="M54"/>
  <c r="L54"/>
  <c r="K54"/>
  <c r="J54"/>
  <c r="H54"/>
  <c r="G54"/>
  <c r="F54"/>
  <c r="E54"/>
  <c r="D54" s="1"/>
  <c r="F53"/>
  <c r="D53"/>
  <c r="I52"/>
  <c r="I50" s="1"/>
  <c r="F52"/>
  <c r="D52"/>
  <c r="F51"/>
  <c r="D51" s="1"/>
  <c r="M50"/>
  <c r="L50"/>
  <c r="K50"/>
  <c r="J50"/>
  <c r="H50"/>
  <c r="G50"/>
  <c r="E50"/>
  <c r="F49"/>
  <c r="D49" s="1"/>
  <c r="I48"/>
  <c r="F48"/>
  <c r="D48"/>
  <c r="F47"/>
  <c r="D47" s="1"/>
  <c r="M46"/>
  <c r="L46"/>
  <c r="K46"/>
  <c r="J46"/>
  <c r="I46"/>
  <c r="H46"/>
  <c r="G46"/>
  <c r="E46"/>
  <c r="F45"/>
  <c r="D45" s="1"/>
  <c r="I44"/>
  <c r="F44"/>
  <c r="F42" s="1"/>
  <c r="F43"/>
  <c r="D43"/>
  <c r="M42"/>
  <c r="L42"/>
  <c r="K42"/>
  <c r="J42"/>
  <c r="I42"/>
  <c r="H42"/>
  <c r="G42"/>
  <c r="E42"/>
  <c r="F41"/>
  <c r="D41"/>
  <c r="I40"/>
  <c r="I38" s="1"/>
  <c r="F40"/>
  <c r="D40" s="1"/>
  <c r="F39"/>
  <c r="D39"/>
  <c r="M38"/>
  <c r="L38"/>
  <c r="K38"/>
  <c r="J38"/>
  <c r="J25" s="1"/>
  <c r="J65" s="1"/>
  <c r="H38"/>
  <c r="G38"/>
  <c r="F38"/>
  <c r="E38"/>
  <c r="D38" s="1"/>
  <c r="F37"/>
  <c r="D37"/>
  <c r="I36"/>
  <c r="I34" s="1"/>
  <c r="F36"/>
  <c r="D36" s="1"/>
  <c r="F35"/>
  <c r="F34" s="1"/>
  <c r="D34" s="1"/>
  <c r="M34"/>
  <c r="L34"/>
  <c r="K34"/>
  <c r="J34"/>
  <c r="H34"/>
  <c r="G34"/>
  <c r="E34"/>
  <c r="F33"/>
  <c r="D33" s="1"/>
  <c r="I32"/>
  <c r="F32"/>
  <c r="D32"/>
  <c r="F31"/>
  <c r="D31" s="1"/>
  <c r="M30"/>
  <c r="L30"/>
  <c r="K30"/>
  <c r="J30"/>
  <c r="I30"/>
  <c r="H30"/>
  <c r="G30"/>
  <c r="E30"/>
  <c r="F29"/>
  <c r="D29" s="1"/>
  <c r="I28"/>
  <c r="F28"/>
  <c r="F26" s="1"/>
  <c r="F27"/>
  <c r="D27"/>
  <c r="M26"/>
  <c r="M25" s="1"/>
  <c r="M65" s="1"/>
  <c r="L26"/>
  <c r="L25" s="1"/>
  <c r="K26"/>
  <c r="J26"/>
  <c r="I26"/>
  <c r="H26"/>
  <c r="H25" s="1"/>
  <c r="G26"/>
  <c r="E26"/>
  <c r="K25"/>
  <c r="G25"/>
  <c r="F24"/>
  <c r="D24" s="1"/>
  <c r="F23"/>
  <c r="D23"/>
  <c r="F22"/>
  <c r="D22" s="1"/>
  <c r="F21"/>
  <c r="D21" s="1"/>
  <c r="D20"/>
  <c r="F19"/>
  <c r="D19" s="1"/>
  <c r="F18"/>
  <c r="D18"/>
  <c r="F17"/>
  <c r="D17" s="1"/>
  <c r="F16"/>
  <c r="D16"/>
  <c r="F15"/>
  <c r="D15" s="1"/>
  <c r="F14"/>
  <c r="D14"/>
  <c r="F13"/>
  <c r="D13" s="1"/>
  <c r="M12"/>
  <c r="L12"/>
  <c r="L66" s="1"/>
  <c r="L70" s="1"/>
  <c r="K12"/>
  <c r="K66" s="1"/>
  <c r="K70" s="1"/>
  <c r="J12"/>
  <c r="I12"/>
  <c r="H12"/>
  <c r="G12"/>
  <c r="G65" s="1"/>
  <c r="E12"/>
  <c r="M45" i="12"/>
  <c r="L45"/>
  <c r="K45"/>
  <c r="J45"/>
  <c r="P41"/>
  <c r="O41"/>
  <c r="N41"/>
  <c r="M41"/>
  <c r="L41"/>
  <c r="M40"/>
  <c r="L40"/>
  <c r="K40"/>
  <c r="J40"/>
  <c r="M39"/>
  <c r="L39"/>
  <c r="K39"/>
  <c r="J39"/>
  <c r="M37"/>
  <c r="L37"/>
  <c r="K37"/>
  <c r="J37"/>
  <c r="M36"/>
  <c r="L36"/>
  <c r="K36"/>
  <c r="K41" s="1"/>
  <c r="J36"/>
  <c r="J41" s="1"/>
  <c r="F34"/>
  <c r="D34"/>
  <c r="F33"/>
  <c r="D33" s="1"/>
  <c r="F32"/>
  <c r="D32"/>
  <c r="F31"/>
  <c r="D31" s="1"/>
  <c r="M30"/>
  <c r="L30"/>
  <c r="K30"/>
  <c r="J30"/>
  <c r="I30"/>
  <c r="H30"/>
  <c r="G30"/>
  <c r="E30"/>
  <c r="F29"/>
  <c r="D29" s="1"/>
  <c r="F28"/>
  <c r="D28"/>
  <c r="M27"/>
  <c r="L27"/>
  <c r="K27"/>
  <c r="J27"/>
  <c r="I27"/>
  <c r="H27"/>
  <c r="G27"/>
  <c r="F27"/>
  <c r="E27"/>
  <c r="D27" s="1"/>
  <c r="F26"/>
  <c r="D26"/>
  <c r="F25"/>
  <c r="D25" s="1"/>
  <c r="F24"/>
  <c r="D24"/>
  <c r="F23"/>
  <c r="D23" s="1"/>
  <c r="F22"/>
  <c r="D22"/>
  <c r="M21"/>
  <c r="M20" s="1"/>
  <c r="L21"/>
  <c r="K21"/>
  <c r="J21"/>
  <c r="J20" s="1"/>
  <c r="J35" s="1"/>
  <c r="I21"/>
  <c r="I20" s="1"/>
  <c r="H21"/>
  <c r="G21"/>
  <c r="F21"/>
  <c r="E21"/>
  <c r="E20" s="1"/>
  <c r="L20"/>
  <c r="K20"/>
  <c r="H20"/>
  <c r="G20"/>
  <c r="D19"/>
  <c r="F18"/>
  <c r="D18" s="1"/>
  <c r="F17"/>
  <c r="D17" s="1"/>
  <c r="F16"/>
  <c r="D16" s="1"/>
  <c r="F15"/>
  <c r="D15" s="1"/>
  <c r="F14"/>
  <c r="D14" s="1"/>
  <c r="F13"/>
  <c r="F11" s="1"/>
  <c r="F12"/>
  <c r="D12"/>
  <c r="Q11"/>
  <c r="P11"/>
  <c r="O11"/>
  <c r="N11"/>
  <c r="M11"/>
  <c r="L11"/>
  <c r="L35" s="1"/>
  <c r="K11"/>
  <c r="K35" s="1"/>
  <c r="J11"/>
  <c r="I11"/>
  <c r="H11"/>
  <c r="H35" s="1"/>
  <c r="G11"/>
  <c r="G35" s="1"/>
  <c r="E11"/>
  <c r="D26" i="16" l="1"/>
  <c r="K57"/>
  <c r="K35" s="1"/>
  <c r="K71" s="1"/>
  <c r="O57"/>
  <c r="O35" s="1"/>
  <c r="O71" s="1"/>
  <c r="G35"/>
  <c r="G57"/>
  <c r="I71"/>
  <c r="D22"/>
  <c r="F35"/>
  <c r="D12"/>
  <c r="M71"/>
  <c r="D32"/>
  <c r="E58"/>
  <c r="E57" s="1"/>
  <c r="F57"/>
  <c r="N57"/>
  <c r="N35" s="1"/>
  <c r="N71" s="1"/>
  <c r="H57"/>
  <c r="H35" s="1"/>
  <c r="H71" s="1"/>
  <c r="L57"/>
  <c r="L35" s="1"/>
  <c r="L71" s="1"/>
  <c r="D58"/>
  <c r="D57" s="1"/>
  <c r="F71"/>
  <c r="D36"/>
  <c r="E36"/>
  <c r="E35" s="1"/>
  <c r="E71" s="1"/>
  <c r="J57"/>
  <c r="J35" s="1"/>
  <c r="E19" i="15"/>
  <c r="D20"/>
  <c r="D19" s="1"/>
  <c r="I25" i="13"/>
  <c r="I65" s="1"/>
  <c r="D21" i="14"/>
  <c r="G38"/>
  <c r="E26" i="15"/>
  <c r="D12"/>
  <c r="D26" s="1"/>
  <c r="E35" i="12"/>
  <c r="G41"/>
  <c r="D58" i="13"/>
  <c r="D11" i="14"/>
  <c r="G30" i="15"/>
  <c r="I35" i="12"/>
  <c r="M35"/>
  <c r="H65" i="13"/>
  <c r="D26"/>
  <c r="D42"/>
  <c r="D27" i="14"/>
  <c r="D35" i="13"/>
  <c r="F50"/>
  <c r="D50" s="1"/>
  <c r="F11" i="14"/>
  <c r="D21" i="12"/>
  <c r="F30"/>
  <c r="D30" s="1"/>
  <c r="F12" i="13"/>
  <c r="E25"/>
  <c r="E65" s="1"/>
  <c r="F30"/>
  <c r="D30" s="1"/>
  <c r="F46"/>
  <c r="D46" s="1"/>
  <c r="L65"/>
  <c r="D13" i="12"/>
  <c r="D11" s="1"/>
  <c r="D28" i="13"/>
  <c r="D44"/>
  <c r="D60"/>
  <c r="K65"/>
  <c r="F21" i="14"/>
  <c r="F27"/>
  <c r="D11" i="16" l="1"/>
  <c r="G71"/>
  <c r="D35"/>
  <c r="J71"/>
  <c r="D12" i="13"/>
  <c r="F25"/>
  <c r="F65" s="1"/>
  <c r="D25"/>
  <c r="F20" i="12"/>
  <c r="F31" i="14"/>
  <c r="F20"/>
  <c r="D20"/>
  <c r="D31" s="1"/>
  <c r="D71" i="16" l="1"/>
  <c r="D20" i="12"/>
  <c r="D35" s="1"/>
  <c r="F35"/>
  <c r="D65" i="13"/>
  <c r="Q77" i="11" l="1"/>
  <c r="P77"/>
  <c r="O77"/>
  <c r="N77"/>
  <c r="M77"/>
  <c r="L77"/>
  <c r="K77"/>
  <c r="J77"/>
  <c r="Q62"/>
  <c r="P62"/>
  <c r="I62"/>
  <c r="Q58"/>
  <c r="P58"/>
  <c r="I58"/>
  <c r="Q54"/>
  <c r="Q53" s="1"/>
  <c r="P54"/>
  <c r="P53" s="1"/>
  <c r="Q47"/>
  <c r="P47"/>
  <c r="I47"/>
  <c r="F46"/>
  <c r="F45"/>
  <c r="Q44"/>
  <c r="P44"/>
  <c r="O44"/>
  <c r="N44"/>
  <c r="M44"/>
  <c r="L44"/>
  <c r="K44"/>
  <c r="J44"/>
  <c r="I44"/>
  <c r="H44"/>
  <c r="G44"/>
  <c r="F44"/>
  <c r="E44"/>
  <c r="D44"/>
  <c r="F43"/>
  <c r="F42"/>
  <c r="Q41"/>
  <c r="P41"/>
  <c r="O41"/>
  <c r="N41"/>
  <c r="M41"/>
  <c r="L41"/>
  <c r="K41"/>
  <c r="J41"/>
  <c r="I41"/>
  <c r="H41"/>
  <c r="G41"/>
  <c r="F41"/>
  <c r="E41"/>
  <c r="D41"/>
  <c r="Q34"/>
  <c r="P34"/>
  <c r="I34"/>
  <c r="Q18"/>
  <c r="P18"/>
  <c r="P17" s="1"/>
  <c r="I18"/>
  <c r="I17" s="1"/>
  <c r="Q17"/>
  <c r="Q61" i="10"/>
  <c r="P61"/>
  <c r="O61"/>
  <c r="N61"/>
  <c r="M61"/>
  <c r="L61"/>
  <c r="K61"/>
  <c r="J61"/>
  <c r="N51"/>
  <c r="N52" s="1"/>
  <c r="N57" s="1"/>
  <c r="M51"/>
  <c r="M52" s="1"/>
  <c r="M57" s="1"/>
  <c r="J51"/>
  <c r="J52" s="1"/>
  <c r="J57" s="1"/>
  <c r="E51"/>
  <c r="Q48"/>
  <c r="P48"/>
  <c r="O48"/>
  <c r="M48"/>
  <c r="L48"/>
  <c r="K48"/>
  <c r="J48"/>
  <c r="I48"/>
  <c r="Q45"/>
  <c r="P45"/>
  <c r="P44" s="1"/>
  <c r="O45"/>
  <c r="O44" s="1"/>
  <c r="N45"/>
  <c r="I45"/>
  <c r="Q44"/>
  <c r="I44"/>
  <c r="Q37"/>
  <c r="P37"/>
  <c r="O37"/>
  <c r="N37"/>
  <c r="I37"/>
  <c r="F36"/>
  <c r="F34" s="1"/>
  <c r="F35"/>
  <c r="Q34"/>
  <c r="P34"/>
  <c r="O34"/>
  <c r="N34"/>
  <c r="M34"/>
  <c r="L34"/>
  <c r="K34"/>
  <c r="J34"/>
  <c r="I34"/>
  <c r="H34"/>
  <c r="G34"/>
  <c r="E34"/>
  <c r="D34"/>
  <c r="F33"/>
  <c r="F31" s="1"/>
  <c r="F51" s="1"/>
  <c r="F32"/>
  <c r="Q31"/>
  <c r="P31"/>
  <c r="O31"/>
  <c r="N31"/>
  <c r="M31"/>
  <c r="L31"/>
  <c r="L51" s="1"/>
  <c r="L52" s="1"/>
  <c r="L57" s="1"/>
  <c r="K31"/>
  <c r="K51" s="1"/>
  <c r="K52" s="1"/>
  <c r="K57" s="1"/>
  <c r="J31"/>
  <c r="I31"/>
  <c r="H31"/>
  <c r="H51" s="1"/>
  <c r="G31"/>
  <c r="G51" s="1"/>
  <c r="E31"/>
  <c r="D31"/>
  <c r="D51" s="1"/>
  <c r="Q27"/>
  <c r="P27"/>
  <c r="O27"/>
  <c r="O51" s="1"/>
  <c r="O52" s="1"/>
  <c r="O57" s="1"/>
  <c r="I27"/>
  <c r="I51" s="1"/>
  <c r="Q17"/>
  <c r="Q51" s="1"/>
  <c r="Q52" s="1"/>
  <c r="Q57" s="1"/>
  <c r="P17"/>
  <c r="P51" s="1"/>
  <c r="P52" s="1"/>
  <c r="P57" s="1"/>
  <c r="I17"/>
  <c r="Q61" i="9"/>
  <c r="P61"/>
  <c r="O61"/>
  <c r="N61"/>
  <c r="M61"/>
  <c r="L61"/>
  <c r="K61"/>
  <c r="J61"/>
  <c r="O52"/>
  <c r="O57" s="1"/>
  <c r="N52"/>
  <c r="N57" s="1"/>
  <c r="L51"/>
  <c r="L52" s="1"/>
  <c r="L57" s="1"/>
  <c r="K51"/>
  <c r="K52" s="1"/>
  <c r="K57" s="1"/>
  <c r="H51"/>
  <c r="G51"/>
  <c r="D51"/>
  <c r="Q48"/>
  <c r="P48"/>
  <c r="L48"/>
  <c r="K48"/>
  <c r="J48"/>
  <c r="I48"/>
  <c r="Q45"/>
  <c r="P45"/>
  <c r="P44" s="1"/>
  <c r="O45"/>
  <c r="N45"/>
  <c r="I45"/>
  <c r="I44" s="1"/>
  <c r="Q44"/>
  <c r="Q37"/>
  <c r="P37"/>
  <c r="N37"/>
  <c r="I37"/>
  <c r="F36"/>
  <c r="F35"/>
  <c r="Q34"/>
  <c r="P34"/>
  <c r="O34"/>
  <c r="N34"/>
  <c r="M34"/>
  <c r="L34"/>
  <c r="K34"/>
  <c r="J34"/>
  <c r="I34"/>
  <c r="H34"/>
  <c r="G34"/>
  <c r="F34"/>
  <c r="E34"/>
  <c r="D34"/>
  <c r="F33"/>
  <c r="F32"/>
  <c r="Q31"/>
  <c r="Q51" s="1"/>
  <c r="Q52" s="1"/>
  <c r="Q57" s="1"/>
  <c r="P31"/>
  <c r="O31"/>
  <c r="N31"/>
  <c r="M31"/>
  <c r="M51" s="1"/>
  <c r="M52" s="1"/>
  <c r="M57" s="1"/>
  <c r="L31"/>
  <c r="K31"/>
  <c r="J31"/>
  <c r="J51" s="1"/>
  <c r="J52" s="1"/>
  <c r="J57" s="1"/>
  <c r="I31"/>
  <c r="H31"/>
  <c r="G31"/>
  <c r="F31"/>
  <c r="F51" s="1"/>
  <c r="E31"/>
  <c r="E51" s="1"/>
  <c r="D31"/>
  <c r="Q27"/>
  <c r="P27"/>
  <c r="I27"/>
  <c r="Q17"/>
  <c r="P17"/>
  <c r="I17"/>
  <c r="I51" s="1"/>
  <c r="P51" l="1"/>
  <c r="P52" s="1"/>
  <c r="P57" s="1"/>
  <c r="G57"/>
  <c r="G57" i="10"/>
  <c r="P67" i="11"/>
  <c r="Q67"/>
  <c r="M17" i="8" l="1"/>
  <c r="N17"/>
  <c r="N16" s="1"/>
  <c r="O17"/>
  <c r="P17"/>
  <c r="Q17"/>
  <c r="R17"/>
  <c r="M31"/>
  <c r="N31"/>
  <c r="O31"/>
  <c r="P31"/>
  <c r="Q31"/>
  <c r="R31"/>
  <c r="M27"/>
  <c r="N27"/>
  <c r="O27"/>
  <c r="P27"/>
  <c r="Q27"/>
  <c r="R27"/>
  <c r="N40"/>
  <c r="O40"/>
  <c r="R40"/>
  <c r="M41"/>
  <c r="M40" s="1"/>
  <c r="N41"/>
  <c r="O41"/>
  <c r="P41"/>
  <c r="P40" s="1"/>
  <c r="Q41"/>
  <c r="Q40" s="1"/>
  <c r="R41"/>
  <c r="M37"/>
  <c r="N37"/>
  <c r="O37"/>
  <c r="P37"/>
  <c r="Q37"/>
  <c r="R37"/>
  <c r="M56"/>
  <c r="N56"/>
  <c r="Q56"/>
  <c r="R56"/>
  <c r="M57"/>
  <c r="N57"/>
  <c r="O57"/>
  <c r="O56" s="1"/>
  <c r="P57"/>
  <c r="P56" s="1"/>
  <c r="Q57"/>
  <c r="R57"/>
  <c r="M63"/>
  <c r="N63"/>
  <c r="O63"/>
  <c r="P63"/>
  <c r="Q63"/>
  <c r="R63"/>
  <c r="M70"/>
  <c r="N70"/>
  <c r="O70"/>
  <c r="P70"/>
  <c r="Q70"/>
  <c r="R70"/>
  <c r="M73"/>
  <c r="N73"/>
  <c r="O73"/>
  <c r="P73"/>
  <c r="Q73"/>
  <c r="R73"/>
  <c r="M76"/>
  <c r="N76"/>
  <c r="O76"/>
  <c r="P76"/>
  <c r="Q76"/>
  <c r="R76"/>
  <c r="R97"/>
  <c r="Q97"/>
  <c r="P97"/>
  <c r="O97"/>
  <c r="N97"/>
  <c r="M97"/>
  <c r="L97"/>
  <c r="K97"/>
  <c r="L90"/>
  <c r="K90"/>
  <c r="R86"/>
  <c r="Q86"/>
  <c r="P86"/>
  <c r="O86"/>
  <c r="N86"/>
  <c r="M86"/>
  <c r="R84"/>
  <c r="Q84"/>
  <c r="P84"/>
  <c r="O84"/>
  <c r="N84"/>
  <c r="M84"/>
  <c r="E78"/>
  <c r="H77"/>
  <c r="H76" s="1"/>
  <c r="F77"/>
  <c r="F76" s="1"/>
  <c r="L76"/>
  <c r="K76"/>
  <c r="J76"/>
  <c r="I76"/>
  <c r="G76"/>
  <c r="H74"/>
  <c r="F74"/>
  <c r="F73" s="1"/>
  <c r="L73"/>
  <c r="K73"/>
  <c r="J73"/>
  <c r="I73"/>
  <c r="H73"/>
  <c r="G73"/>
  <c r="F71"/>
  <c r="F70" s="1"/>
  <c r="L70"/>
  <c r="K70"/>
  <c r="J70"/>
  <c r="I70"/>
  <c r="H70"/>
  <c r="G70"/>
  <c r="E69"/>
  <c r="E68"/>
  <c r="H67"/>
  <c r="F67"/>
  <c r="D67" s="1"/>
  <c r="H66"/>
  <c r="F66"/>
  <c r="D66" s="1"/>
  <c r="G65"/>
  <c r="H65" s="1"/>
  <c r="H63"/>
  <c r="F64"/>
  <c r="D64" s="1"/>
  <c r="L63"/>
  <c r="L56" s="1"/>
  <c r="L40" s="1"/>
  <c r="K63"/>
  <c r="K56" s="1"/>
  <c r="J63"/>
  <c r="I63"/>
  <c r="E62"/>
  <c r="E61"/>
  <c r="G60"/>
  <c r="F60" s="1"/>
  <c r="H59"/>
  <c r="G59"/>
  <c r="F59" s="1"/>
  <c r="D59" s="1"/>
  <c r="H58"/>
  <c r="F58"/>
  <c r="D58" s="1"/>
  <c r="L57"/>
  <c r="K57"/>
  <c r="J57"/>
  <c r="I57"/>
  <c r="H55"/>
  <c r="F55"/>
  <c r="D55" s="1"/>
  <c r="E55" s="1"/>
  <c r="H54"/>
  <c r="F54"/>
  <c r="D54" s="1"/>
  <c r="E54" s="1"/>
  <c r="H53"/>
  <c r="F53"/>
  <c r="D53" s="1"/>
  <c r="E53" s="1"/>
  <c r="H52"/>
  <c r="F52"/>
  <c r="D52" s="1"/>
  <c r="E52" s="1"/>
  <c r="H51"/>
  <c r="F51"/>
  <c r="E51"/>
  <c r="D51"/>
  <c r="H50"/>
  <c r="F50"/>
  <c r="D50" s="1"/>
  <c r="E50" s="1"/>
  <c r="H49"/>
  <c r="F49"/>
  <c r="D49" s="1"/>
  <c r="E49" s="1"/>
  <c r="H48"/>
  <c r="F48"/>
  <c r="D48"/>
  <c r="E48" s="1"/>
  <c r="H47"/>
  <c r="F47"/>
  <c r="D47"/>
  <c r="E47" s="1"/>
  <c r="H46"/>
  <c r="F46"/>
  <c r="D46" s="1"/>
  <c r="E46" s="1"/>
  <c r="H45"/>
  <c r="F45"/>
  <c r="D45" s="1"/>
  <c r="E45" s="1"/>
  <c r="H44"/>
  <c r="G44"/>
  <c r="F44"/>
  <c r="E44"/>
  <c r="D44"/>
  <c r="H43"/>
  <c r="F43"/>
  <c r="H42"/>
  <c r="H41" s="1"/>
  <c r="F42"/>
  <c r="D42" s="1"/>
  <c r="L41"/>
  <c r="K41"/>
  <c r="K40" s="1"/>
  <c r="J41"/>
  <c r="I41"/>
  <c r="G41"/>
  <c r="H39"/>
  <c r="F39"/>
  <c r="D39" s="1"/>
  <c r="E39" s="1"/>
  <c r="E37" s="1"/>
  <c r="H38"/>
  <c r="F38"/>
  <c r="F37" s="1"/>
  <c r="E38"/>
  <c r="D38"/>
  <c r="L37"/>
  <c r="K37"/>
  <c r="J37"/>
  <c r="I37"/>
  <c r="H37"/>
  <c r="G37"/>
  <c r="E36"/>
  <c r="I35"/>
  <c r="E35"/>
  <c r="I34"/>
  <c r="E34"/>
  <c r="I33"/>
  <c r="E33"/>
  <c r="E31" s="1"/>
  <c r="I32"/>
  <c r="E32"/>
  <c r="L31"/>
  <c r="K31"/>
  <c r="J31"/>
  <c r="H31"/>
  <c r="G31"/>
  <c r="F31"/>
  <c r="D31"/>
  <c r="E30"/>
  <c r="E29"/>
  <c r="E28"/>
  <c r="L27"/>
  <c r="K27"/>
  <c r="J27"/>
  <c r="J16" s="1"/>
  <c r="I27"/>
  <c r="H27"/>
  <c r="G27"/>
  <c r="F27"/>
  <c r="F16" s="1"/>
  <c r="E27"/>
  <c r="D27"/>
  <c r="E26"/>
  <c r="E25"/>
  <c r="E23"/>
  <c r="E22"/>
  <c r="E21"/>
  <c r="E20"/>
  <c r="E19"/>
  <c r="E17" s="1"/>
  <c r="E16" s="1"/>
  <c r="P16"/>
  <c r="O16"/>
  <c r="L17"/>
  <c r="L16" s="1"/>
  <c r="L80" s="1"/>
  <c r="K17"/>
  <c r="K16" s="1"/>
  <c r="K80" s="1"/>
  <c r="J17"/>
  <c r="I17"/>
  <c r="H17"/>
  <c r="G17"/>
  <c r="F17"/>
  <c r="D17"/>
  <c r="D16" s="1"/>
  <c r="H16"/>
  <c r="G16"/>
  <c r="R16" l="1"/>
  <c r="R80" s="1"/>
  <c r="O80"/>
  <c r="P90"/>
  <c r="P80"/>
  <c r="O90"/>
  <c r="N90"/>
  <c r="R90"/>
  <c r="H57"/>
  <c r="H56" s="1"/>
  <c r="H40" s="1"/>
  <c r="H80" s="1"/>
  <c r="I31"/>
  <c r="G57"/>
  <c r="H60"/>
  <c r="J56"/>
  <c r="J40" s="1"/>
  <c r="J80" s="1"/>
  <c r="N80"/>
  <c r="D77"/>
  <c r="D76" s="1"/>
  <c r="E76" s="1"/>
  <c r="M90"/>
  <c r="Q90"/>
  <c r="I16"/>
  <c r="M16"/>
  <c r="Q16"/>
  <c r="F41"/>
  <c r="I56"/>
  <c r="I40" s="1"/>
  <c r="M80"/>
  <c r="Q80"/>
  <c r="E42"/>
  <c r="D60"/>
  <c r="D57" s="1"/>
  <c r="F57"/>
  <c r="I80"/>
  <c r="F65"/>
  <c r="D74"/>
  <c r="D73" s="1"/>
  <c r="D43"/>
  <c r="E43" s="1"/>
  <c r="D37"/>
  <c r="D71"/>
  <c r="D70" s="1"/>
  <c r="E70" s="1"/>
  <c r="G63"/>
  <c r="H90" l="1"/>
  <c r="D41"/>
  <c r="D40" s="1"/>
  <c r="D80" s="1"/>
  <c r="G56"/>
  <c r="G40" s="1"/>
  <c r="G80" s="1"/>
  <c r="E57"/>
  <c r="D56"/>
  <c r="D65"/>
  <c r="D63" s="1"/>
  <c r="E63" s="1"/>
  <c r="F63"/>
  <c r="E41"/>
  <c r="F56"/>
  <c r="F40" s="1"/>
  <c r="F80" s="1"/>
  <c r="E56" l="1"/>
  <c r="E40" s="1"/>
  <c r="E80" s="1"/>
  <c r="R88" i="5" l="1"/>
  <c r="R84"/>
  <c r="K104"/>
  <c r="L104"/>
  <c r="M104"/>
  <c r="N104"/>
  <c r="O104"/>
  <c r="P104"/>
  <c r="Q104"/>
  <c r="J104"/>
  <c r="K86" i="4" l="1"/>
  <c r="L86"/>
  <c r="M86"/>
  <c r="J86"/>
  <c r="E66" l="1"/>
  <c r="D66" s="1"/>
  <c r="D62"/>
  <c r="E62"/>
  <c r="E63"/>
  <c r="D63" s="1"/>
  <c r="E61"/>
  <c r="D61" s="1"/>
  <c r="E58"/>
  <c r="D58" s="1"/>
  <c r="E57"/>
  <c r="D57" s="1"/>
  <c r="E54"/>
  <c r="D54" s="1"/>
  <c r="E53"/>
  <c r="D53" s="1"/>
  <c r="E48"/>
  <c r="D48" s="1"/>
  <c r="D49"/>
  <c r="E49"/>
  <c r="E47"/>
  <c r="D47" s="1"/>
  <c r="E44"/>
  <c r="D44" s="1"/>
  <c r="E31"/>
  <c r="D31" s="1"/>
  <c r="D32"/>
  <c r="E32"/>
  <c r="E33"/>
  <c r="D33" s="1"/>
  <c r="D34"/>
  <c r="E34"/>
  <c r="E35"/>
  <c r="D35" s="1"/>
  <c r="D36"/>
  <c r="E36"/>
  <c r="E37"/>
  <c r="D37" s="1"/>
  <c r="E38"/>
  <c r="D38" s="1"/>
  <c r="D40"/>
  <c r="E40"/>
  <c r="E41"/>
  <c r="D41" s="1"/>
  <c r="D42"/>
  <c r="E42"/>
  <c r="E43"/>
  <c r="D43" s="1"/>
  <c r="E30"/>
  <c r="D30" s="1"/>
  <c r="E26"/>
  <c r="D26" s="1"/>
  <c r="D27"/>
  <c r="E27"/>
  <c r="E25"/>
  <c r="D25" s="1"/>
  <c r="D19"/>
  <c r="D20"/>
  <c r="D18"/>
  <c r="E23"/>
  <c r="D23" s="1"/>
  <c r="E22"/>
  <c r="D22" s="1"/>
  <c r="L78"/>
  <c r="M78"/>
  <c r="M85"/>
  <c r="L85"/>
  <c r="K85"/>
  <c r="J85"/>
  <c r="J65"/>
  <c r="K65"/>
  <c r="L65"/>
  <c r="J60"/>
  <c r="K60"/>
  <c r="J56"/>
  <c r="K56"/>
  <c r="J52"/>
  <c r="K52"/>
  <c r="L52"/>
  <c r="J46"/>
  <c r="K46"/>
  <c r="J29"/>
  <c r="K29"/>
  <c r="J24"/>
  <c r="K24"/>
  <c r="L24"/>
  <c r="M24"/>
  <c r="J17"/>
  <c r="K17"/>
  <c r="L17"/>
  <c r="M17"/>
  <c r="E82" i="3"/>
  <c r="D82" s="1"/>
  <c r="D78"/>
  <c r="E78"/>
  <c r="E77"/>
  <c r="D77" s="1"/>
  <c r="D72"/>
  <c r="E72"/>
  <c r="E73"/>
  <c r="D73" s="1"/>
  <c r="E71"/>
  <c r="D71" s="1"/>
  <c r="D64"/>
  <c r="E64"/>
  <c r="E65"/>
  <c r="D65" s="1"/>
  <c r="D66"/>
  <c r="E66"/>
  <c r="E67"/>
  <c r="D67" s="1"/>
  <c r="E63"/>
  <c r="D63" s="1"/>
  <c r="D43"/>
  <c r="E43"/>
  <c r="E46"/>
  <c r="D46" s="1"/>
  <c r="E47"/>
  <c r="D47" s="1"/>
  <c r="E48"/>
  <c r="D48" s="1"/>
  <c r="D49"/>
  <c r="E49"/>
  <c r="E50"/>
  <c r="D50" s="1"/>
  <c r="D51"/>
  <c r="E51"/>
  <c r="E52"/>
  <c r="D52" s="1"/>
  <c r="E53"/>
  <c r="D53" s="1"/>
  <c r="E54"/>
  <c r="D54" s="1"/>
  <c r="E55"/>
  <c r="D55" s="1"/>
  <c r="E56"/>
  <c r="D56" s="1"/>
  <c r="D57"/>
  <c r="E57"/>
  <c r="E58"/>
  <c r="D58" s="1"/>
  <c r="D59"/>
  <c r="E59"/>
  <c r="E60"/>
  <c r="D60" s="1"/>
  <c r="E42"/>
  <c r="D42" s="1"/>
  <c r="E38"/>
  <c r="D38" s="1"/>
  <c r="D39"/>
  <c r="E39"/>
  <c r="E37"/>
  <c r="D37"/>
  <c r="E35"/>
  <c r="E34"/>
  <c r="D31"/>
  <c r="D32"/>
  <c r="D30"/>
  <c r="Q105"/>
  <c r="J105"/>
  <c r="R87"/>
  <c r="R84"/>
  <c r="R83"/>
  <c r="R80"/>
  <c r="R79"/>
  <c r="R69"/>
  <c r="R68"/>
  <c r="K105"/>
  <c r="L105"/>
  <c r="M105"/>
  <c r="N105"/>
  <c r="O105"/>
  <c r="P105"/>
  <c r="Q87" i="2"/>
  <c r="L87"/>
  <c r="J87"/>
  <c r="K91"/>
  <c r="L91"/>
  <c r="M91"/>
  <c r="N91"/>
  <c r="O91"/>
  <c r="P91"/>
  <c r="Q91"/>
  <c r="J91"/>
  <c r="R77"/>
  <c r="R76"/>
  <c r="R73"/>
  <c r="R72"/>
  <c r="R69"/>
  <c r="R68"/>
  <c r="R65"/>
  <c r="R64"/>
  <c r="R61"/>
  <c r="R60"/>
  <c r="R36"/>
  <c r="R78" s="1"/>
  <c r="R35"/>
  <c r="K87"/>
  <c r="M87"/>
  <c r="N87"/>
  <c r="O87"/>
  <c r="P87"/>
  <c r="R69" i="6"/>
  <c r="R68"/>
  <c r="R72"/>
  <c r="R76"/>
  <c r="R75"/>
  <c r="R80"/>
  <c r="R65"/>
  <c r="R56"/>
  <c r="R53"/>
  <c r="R35"/>
  <c r="R34"/>
  <c r="K84"/>
  <c r="L84"/>
  <c r="M84"/>
  <c r="N84"/>
  <c r="O84"/>
  <c r="P84"/>
  <c r="Q84"/>
  <c r="J84"/>
  <c r="R98" i="1"/>
  <c r="Q98"/>
  <c r="P98"/>
  <c r="O98"/>
  <c r="N98"/>
  <c r="M98"/>
  <c r="L98"/>
  <c r="K98"/>
  <c r="R88"/>
  <c r="Q88"/>
  <c r="P88"/>
  <c r="O88"/>
  <c r="N88"/>
  <c r="R87"/>
  <c r="Q87"/>
  <c r="P87"/>
  <c r="O87"/>
  <c r="N87"/>
  <c r="D61" i="6"/>
  <c r="E61" s="1"/>
  <c r="G61"/>
  <c r="F77"/>
  <c r="F73"/>
  <c r="F70"/>
  <c r="F66"/>
  <c r="E25"/>
  <c r="E15"/>
  <c r="E14" s="1"/>
  <c r="K98"/>
  <c r="L98"/>
  <c r="M98"/>
  <c r="N98"/>
  <c r="O98"/>
  <c r="P98"/>
  <c r="Q98"/>
  <c r="J98"/>
  <c r="J45" i="4" l="1"/>
  <c r="J28" s="1"/>
  <c r="K45"/>
  <c r="K28" s="1"/>
  <c r="G87" i="2"/>
  <c r="R81" i="6"/>
  <c r="Q95" i="5" l="1"/>
  <c r="Q100" s="1"/>
  <c r="P95"/>
  <c r="P100" s="1"/>
  <c r="O95"/>
  <c r="O100" s="1"/>
  <c r="N95"/>
  <c r="N100" s="1"/>
  <c r="M95"/>
  <c r="M100" s="1"/>
  <c r="L95"/>
  <c r="L100" s="1"/>
  <c r="K95"/>
  <c r="K100" s="1"/>
  <c r="J95"/>
  <c r="J100" s="1"/>
  <c r="F89"/>
  <c r="D89" s="1"/>
  <c r="D88" s="1"/>
  <c r="Q88"/>
  <c r="P88"/>
  <c r="O88"/>
  <c r="N88"/>
  <c r="M88"/>
  <c r="L88"/>
  <c r="K88"/>
  <c r="J88"/>
  <c r="I88"/>
  <c r="G88"/>
  <c r="E88"/>
  <c r="E86"/>
  <c r="E85" s="1"/>
  <c r="P85"/>
  <c r="O85"/>
  <c r="N85"/>
  <c r="M85"/>
  <c r="L85"/>
  <c r="K85"/>
  <c r="J85"/>
  <c r="I85"/>
  <c r="H85"/>
  <c r="G85"/>
  <c r="F85"/>
  <c r="E83"/>
  <c r="D83" s="1"/>
  <c r="G82"/>
  <c r="E82"/>
  <c r="D82" s="1"/>
  <c r="F81"/>
  <c r="E81" s="1"/>
  <c r="E80" s="1"/>
  <c r="Q80"/>
  <c r="P80"/>
  <c r="O80"/>
  <c r="N80"/>
  <c r="M80"/>
  <c r="L80"/>
  <c r="K80"/>
  <c r="J80"/>
  <c r="I80"/>
  <c r="H80"/>
  <c r="E78"/>
  <c r="D78" s="1"/>
  <c r="E77"/>
  <c r="D77" s="1"/>
  <c r="Q76"/>
  <c r="P76"/>
  <c r="O76"/>
  <c r="N76"/>
  <c r="M76"/>
  <c r="L76"/>
  <c r="K76"/>
  <c r="J76"/>
  <c r="I76"/>
  <c r="H76"/>
  <c r="G76"/>
  <c r="F76"/>
  <c r="F74"/>
  <c r="G74" s="1"/>
  <c r="F73"/>
  <c r="G73" s="1"/>
  <c r="Q72"/>
  <c r="P72"/>
  <c r="O72"/>
  <c r="N72"/>
  <c r="M72"/>
  <c r="L72"/>
  <c r="K72"/>
  <c r="J72"/>
  <c r="I72"/>
  <c r="H72"/>
  <c r="F72"/>
  <c r="G70"/>
  <c r="D70"/>
  <c r="Q69"/>
  <c r="P69"/>
  <c r="O69"/>
  <c r="N69"/>
  <c r="M69"/>
  <c r="L69"/>
  <c r="K69"/>
  <c r="J69"/>
  <c r="I69"/>
  <c r="H69"/>
  <c r="G69"/>
  <c r="F69"/>
  <c r="E69"/>
  <c r="D69"/>
  <c r="E67"/>
  <c r="D67" s="1"/>
  <c r="E66"/>
  <c r="D66" s="1"/>
  <c r="E65"/>
  <c r="D65" s="1"/>
  <c r="E64"/>
  <c r="D64" s="1"/>
  <c r="E63"/>
  <c r="D63" s="1"/>
  <c r="E62"/>
  <c r="D62" s="1"/>
  <c r="E61"/>
  <c r="D61" s="1"/>
  <c r="E60"/>
  <c r="D60" s="1"/>
  <c r="G59"/>
  <c r="E59"/>
  <c r="D59" s="1"/>
  <c r="G58"/>
  <c r="E58"/>
  <c r="D58" s="1"/>
  <c r="G57"/>
  <c r="E57"/>
  <c r="D57" s="1"/>
  <c r="G56"/>
  <c r="E56"/>
  <c r="D56" s="1"/>
  <c r="E55"/>
  <c r="D55" s="1"/>
  <c r="E54"/>
  <c r="D54" s="1"/>
  <c r="G53"/>
  <c r="E53"/>
  <c r="D53" s="1"/>
  <c r="G52"/>
  <c r="E52"/>
  <c r="D52" s="1"/>
  <c r="G51"/>
  <c r="E51"/>
  <c r="D51" s="1"/>
  <c r="G50"/>
  <c r="E50"/>
  <c r="D50" s="1"/>
  <c r="G49"/>
  <c r="E49"/>
  <c r="D49" s="1"/>
  <c r="G48"/>
  <c r="E48"/>
  <c r="D48" s="1"/>
  <c r="G47"/>
  <c r="E47"/>
  <c r="D47" s="1"/>
  <c r="G46"/>
  <c r="E46"/>
  <c r="D46" s="1"/>
  <c r="F45"/>
  <c r="E45" s="1"/>
  <c r="Q44"/>
  <c r="P44"/>
  <c r="O44"/>
  <c r="N44"/>
  <c r="M44"/>
  <c r="L44"/>
  <c r="K44"/>
  <c r="J44"/>
  <c r="I44"/>
  <c r="H44"/>
  <c r="G42"/>
  <c r="E42"/>
  <c r="D42" s="1"/>
  <c r="G41"/>
  <c r="E41"/>
  <c r="D41"/>
  <c r="G40"/>
  <c r="E40"/>
  <c r="Q39"/>
  <c r="P39"/>
  <c r="O39"/>
  <c r="N39"/>
  <c r="M39"/>
  <c r="L39"/>
  <c r="K39"/>
  <c r="J39"/>
  <c r="I39"/>
  <c r="H39"/>
  <c r="F39"/>
  <c r="G38"/>
  <c r="D38"/>
  <c r="G37"/>
  <c r="D37"/>
  <c r="G36"/>
  <c r="D36"/>
  <c r="R36" s="1"/>
  <c r="R91" s="1"/>
  <c r="G35"/>
  <c r="D35"/>
  <c r="G34"/>
  <c r="D34"/>
  <c r="Q33"/>
  <c r="P33"/>
  <c r="O33"/>
  <c r="N33"/>
  <c r="M33"/>
  <c r="L33"/>
  <c r="K33"/>
  <c r="J33"/>
  <c r="I33"/>
  <c r="H33"/>
  <c r="F33"/>
  <c r="E33"/>
  <c r="Q28"/>
  <c r="P28"/>
  <c r="P17" s="1"/>
  <c r="O28"/>
  <c r="N28"/>
  <c r="M28"/>
  <c r="L28"/>
  <c r="K28"/>
  <c r="J28"/>
  <c r="I28"/>
  <c r="H28"/>
  <c r="H17" s="1"/>
  <c r="G28"/>
  <c r="F28"/>
  <c r="E28"/>
  <c r="D28"/>
  <c r="D17" s="1"/>
  <c r="Q18"/>
  <c r="Q17" s="1"/>
  <c r="P18"/>
  <c r="O18"/>
  <c r="N18"/>
  <c r="N17" s="1"/>
  <c r="M18"/>
  <c r="M17" s="1"/>
  <c r="L18"/>
  <c r="K18"/>
  <c r="J18"/>
  <c r="J17" s="1"/>
  <c r="I18"/>
  <c r="H18"/>
  <c r="G18"/>
  <c r="F18"/>
  <c r="F17" s="1"/>
  <c r="E18"/>
  <c r="E17" s="1"/>
  <c r="D18"/>
  <c r="I17"/>
  <c r="G81" l="1"/>
  <c r="G80" s="1"/>
  <c r="E73"/>
  <c r="E72" s="1"/>
  <c r="E68" s="1"/>
  <c r="G100"/>
  <c r="L17"/>
  <c r="D33"/>
  <c r="I68"/>
  <c r="I43" s="1"/>
  <c r="I91" s="1"/>
  <c r="G72"/>
  <c r="Q68"/>
  <c r="Q43" s="1"/>
  <c r="Q91" s="1"/>
  <c r="Q94" s="1"/>
  <c r="G33"/>
  <c r="G39"/>
  <c r="H68"/>
  <c r="H43" s="1"/>
  <c r="H91" s="1"/>
  <c r="P68"/>
  <c r="P43" s="1"/>
  <c r="P91" s="1"/>
  <c r="P94" s="1"/>
  <c r="G68"/>
  <c r="O68"/>
  <c r="O43" s="1"/>
  <c r="O91" s="1"/>
  <c r="O94" s="1"/>
  <c r="E74"/>
  <c r="D74" s="1"/>
  <c r="D76"/>
  <c r="E39"/>
  <c r="M68"/>
  <c r="M43" s="1"/>
  <c r="M91" s="1"/>
  <c r="M94" s="1"/>
  <c r="E76"/>
  <c r="J68"/>
  <c r="J43" s="1"/>
  <c r="J91" s="1"/>
  <c r="J94" s="1"/>
  <c r="N68"/>
  <c r="N43" s="1"/>
  <c r="N91" s="1"/>
  <c r="N94" s="1"/>
  <c r="D86"/>
  <c r="D85" s="1"/>
  <c r="L68"/>
  <c r="L43" s="1"/>
  <c r="L91" s="1"/>
  <c r="L94" s="1"/>
  <c r="K68"/>
  <c r="K43" s="1"/>
  <c r="K91" s="1"/>
  <c r="K94" s="1"/>
  <c r="G17"/>
  <c r="K17"/>
  <c r="O17"/>
  <c r="F44"/>
  <c r="G44"/>
  <c r="F80"/>
  <c r="F88"/>
  <c r="E44"/>
  <c r="D45"/>
  <c r="D44" s="1"/>
  <c r="D40"/>
  <c r="D39" s="1"/>
  <c r="D73"/>
  <c r="D81"/>
  <c r="D80" s="1"/>
  <c r="F43" l="1"/>
  <c r="F91" s="1"/>
  <c r="F68"/>
  <c r="G43"/>
  <c r="D72"/>
  <c r="D68" s="1"/>
  <c r="D43" s="1"/>
  <c r="D91" s="1"/>
  <c r="E43"/>
  <c r="E91" s="1"/>
  <c r="G91" l="1"/>
  <c r="P87" i="6"/>
  <c r="O87"/>
  <c r="N87"/>
  <c r="M87"/>
  <c r="L87"/>
  <c r="K87"/>
  <c r="J87"/>
  <c r="Q85"/>
  <c r="Q91" s="1"/>
  <c r="P85"/>
  <c r="P91" s="1"/>
  <c r="O85"/>
  <c r="O91" s="1"/>
  <c r="N85"/>
  <c r="M85"/>
  <c r="M91" s="1"/>
  <c r="L85"/>
  <c r="K85"/>
  <c r="J85"/>
  <c r="J91" s="1"/>
  <c r="Q82"/>
  <c r="P82"/>
  <c r="O82"/>
  <c r="N82"/>
  <c r="M82"/>
  <c r="L82"/>
  <c r="G79"/>
  <c r="G77" s="1"/>
  <c r="D79"/>
  <c r="E79" s="1"/>
  <c r="D78"/>
  <c r="E78" s="1"/>
  <c r="Q77"/>
  <c r="P77"/>
  <c r="O77"/>
  <c r="N77"/>
  <c r="M77"/>
  <c r="L77"/>
  <c r="K77"/>
  <c r="J77"/>
  <c r="I77"/>
  <c r="H77"/>
  <c r="G74"/>
  <c r="G73" s="1"/>
  <c r="D74"/>
  <c r="E74" s="1"/>
  <c r="E73" s="1"/>
  <c r="Q73"/>
  <c r="P73"/>
  <c r="O73"/>
  <c r="N73"/>
  <c r="M73"/>
  <c r="L73"/>
  <c r="K73"/>
  <c r="J73"/>
  <c r="I73"/>
  <c r="H73"/>
  <c r="G71"/>
  <c r="G70" s="1"/>
  <c r="D71"/>
  <c r="D70" s="1"/>
  <c r="Q70"/>
  <c r="P70"/>
  <c r="O70"/>
  <c r="N70"/>
  <c r="M70"/>
  <c r="L70"/>
  <c r="K70"/>
  <c r="J70"/>
  <c r="I70"/>
  <c r="H70"/>
  <c r="G67"/>
  <c r="G66" s="1"/>
  <c r="D67"/>
  <c r="E67" s="1"/>
  <c r="E66" s="1"/>
  <c r="Q66"/>
  <c r="N66"/>
  <c r="M66"/>
  <c r="L66"/>
  <c r="K66"/>
  <c r="J66"/>
  <c r="I66"/>
  <c r="H66"/>
  <c r="G64"/>
  <c r="D64"/>
  <c r="E64" s="1"/>
  <c r="D63"/>
  <c r="E63" s="1"/>
  <c r="G62"/>
  <c r="D62"/>
  <c r="E62" s="1"/>
  <c r="G60"/>
  <c r="D60"/>
  <c r="E60" s="1"/>
  <c r="Q59"/>
  <c r="P59"/>
  <c r="O59"/>
  <c r="N59"/>
  <c r="M59"/>
  <c r="L59"/>
  <c r="K59"/>
  <c r="J59"/>
  <c r="I59"/>
  <c r="H59"/>
  <c r="F59"/>
  <c r="F58" s="1"/>
  <c r="H57"/>
  <c r="H41" s="1"/>
  <c r="E57"/>
  <c r="D57" s="1"/>
  <c r="G56"/>
  <c r="D56"/>
  <c r="E56" s="1"/>
  <c r="G55"/>
  <c r="D55"/>
  <c r="E55" s="1"/>
  <c r="G54"/>
  <c r="D54"/>
  <c r="E54" s="1"/>
  <c r="G53"/>
  <c r="D53"/>
  <c r="E53" s="1"/>
  <c r="G52"/>
  <c r="D52"/>
  <c r="E52" s="1"/>
  <c r="G51"/>
  <c r="D51"/>
  <c r="E51" s="1"/>
  <c r="G50"/>
  <c r="D50"/>
  <c r="E50" s="1"/>
  <c r="G49"/>
  <c r="D49"/>
  <c r="E49" s="1"/>
  <c r="G48"/>
  <c r="D48"/>
  <c r="E48" s="1"/>
  <c r="G47"/>
  <c r="D47"/>
  <c r="E47" s="1"/>
  <c r="G46"/>
  <c r="D46"/>
  <c r="E46" s="1"/>
  <c r="G45"/>
  <c r="D45"/>
  <c r="E45" s="1"/>
  <c r="G44"/>
  <c r="D44"/>
  <c r="E44" s="1"/>
  <c r="F43"/>
  <c r="G43" s="1"/>
  <c r="F42"/>
  <c r="G42" s="1"/>
  <c r="Q41"/>
  <c r="P41"/>
  <c r="O41"/>
  <c r="N41"/>
  <c r="M41"/>
  <c r="L41"/>
  <c r="K41"/>
  <c r="J41"/>
  <c r="I41"/>
  <c r="G39"/>
  <c r="D39"/>
  <c r="E39" s="1"/>
  <c r="G38"/>
  <c r="D38"/>
  <c r="G37"/>
  <c r="D37"/>
  <c r="E37" s="1"/>
  <c r="Q36"/>
  <c r="P36"/>
  <c r="O36"/>
  <c r="N36"/>
  <c r="M36"/>
  <c r="L36"/>
  <c r="K36"/>
  <c r="J36"/>
  <c r="I36"/>
  <c r="H36"/>
  <c r="F36"/>
  <c r="G35"/>
  <c r="D35"/>
  <c r="G34"/>
  <c r="D34"/>
  <c r="E34" s="1"/>
  <c r="G33"/>
  <c r="E33"/>
  <c r="G32"/>
  <c r="E32"/>
  <c r="G31"/>
  <c r="E31"/>
  <c r="G30"/>
  <c r="E30"/>
  <c r="Q29"/>
  <c r="P29"/>
  <c r="O29"/>
  <c r="N29"/>
  <c r="M29"/>
  <c r="L29"/>
  <c r="K29"/>
  <c r="J29"/>
  <c r="I29"/>
  <c r="H29"/>
  <c r="F29"/>
  <c r="Q25"/>
  <c r="P25"/>
  <c r="O25"/>
  <c r="N25"/>
  <c r="M25"/>
  <c r="L25"/>
  <c r="K25"/>
  <c r="J25"/>
  <c r="I25"/>
  <c r="H25"/>
  <c r="G25"/>
  <c r="F25"/>
  <c r="D25"/>
  <c r="Q15"/>
  <c r="P15"/>
  <c r="O15"/>
  <c r="N15"/>
  <c r="M15"/>
  <c r="L15"/>
  <c r="K15"/>
  <c r="J15"/>
  <c r="I15"/>
  <c r="H15"/>
  <c r="G15"/>
  <c r="F15"/>
  <c r="D15"/>
  <c r="K74" i="4"/>
  <c r="K78" s="1"/>
  <c r="J74"/>
  <c r="J72"/>
  <c r="M69"/>
  <c r="L69"/>
  <c r="K69"/>
  <c r="J69"/>
  <c r="G66"/>
  <c r="E65"/>
  <c r="M65"/>
  <c r="I65"/>
  <c r="H65"/>
  <c r="F65"/>
  <c r="D65"/>
  <c r="G63"/>
  <c r="G62"/>
  <c r="G61"/>
  <c r="G60" s="1"/>
  <c r="E60"/>
  <c r="M60"/>
  <c r="L60"/>
  <c r="I60"/>
  <c r="H60"/>
  <c r="F60"/>
  <c r="G58"/>
  <c r="I57"/>
  <c r="I56" s="1"/>
  <c r="G57"/>
  <c r="G56" s="1"/>
  <c r="M56"/>
  <c r="L56"/>
  <c r="H56"/>
  <c r="F56"/>
  <c r="G54"/>
  <c r="G53"/>
  <c r="M52"/>
  <c r="I52"/>
  <c r="H52"/>
  <c r="F52"/>
  <c r="G49"/>
  <c r="G48"/>
  <c r="G47"/>
  <c r="E46"/>
  <c r="M46"/>
  <c r="L46"/>
  <c r="I46"/>
  <c r="H46"/>
  <c r="F46"/>
  <c r="F45" s="1"/>
  <c r="G44"/>
  <c r="G43"/>
  <c r="G42"/>
  <c r="G41"/>
  <c r="G40"/>
  <c r="F39"/>
  <c r="G38"/>
  <c r="G37"/>
  <c r="G36"/>
  <c r="G35"/>
  <c r="G34"/>
  <c r="G33"/>
  <c r="G32"/>
  <c r="G31"/>
  <c r="G30"/>
  <c r="M29"/>
  <c r="L29"/>
  <c r="I29"/>
  <c r="H29"/>
  <c r="G27"/>
  <c r="G26"/>
  <c r="G25"/>
  <c r="I24"/>
  <c r="H24"/>
  <c r="F24"/>
  <c r="G21"/>
  <c r="G20"/>
  <c r="G19"/>
  <c r="G18"/>
  <c r="I17"/>
  <c r="H17"/>
  <c r="F17"/>
  <c r="G46" l="1"/>
  <c r="G39"/>
  <c r="E39"/>
  <c r="D39" s="1"/>
  <c r="G65"/>
  <c r="G24"/>
  <c r="D60"/>
  <c r="J78"/>
  <c r="G78" s="1"/>
  <c r="F29"/>
  <c r="F28" s="1"/>
  <c r="F68" s="1"/>
  <c r="G17"/>
  <c r="D24"/>
  <c r="D56"/>
  <c r="E24"/>
  <c r="E29"/>
  <c r="G52"/>
  <c r="I45"/>
  <c r="I28" s="1"/>
  <c r="I68" s="1"/>
  <c r="L45"/>
  <c r="L28" s="1"/>
  <c r="L68" s="1"/>
  <c r="L71" s="1"/>
  <c r="M45"/>
  <c r="M28" s="1"/>
  <c r="M68" s="1"/>
  <c r="M71" s="1"/>
  <c r="H45"/>
  <c r="H28" s="1"/>
  <c r="H68" s="1"/>
  <c r="K91" i="6"/>
  <c r="L91"/>
  <c r="D73"/>
  <c r="N91"/>
  <c r="F14"/>
  <c r="N14"/>
  <c r="I14"/>
  <c r="Q14"/>
  <c r="D29"/>
  <c r="E71"/>
  <c r="E70" s="1"/>
  <c r="H58"/>
  <c r="H40" s="1"/>
  <c r="P58"/>
  <c r="P40" s="1"/>
  <c r="P81" s="1"/>
  <c r="O58"/>
  <c r="D77"/>
  <c r="L58"/>
  <c r="D59"/>
  <c r="J58"/>
  <c r="J40" s="1"/>
  <c r="K58"/>
  <c r="K40" s="1"/>
  <c r="G36"/>
  <c r="N58"/>
  <c r="N40" s="1"/>
  <c r="G14"/>
  <c r="K14"/>
  <c r="O14"/>
  <c r="M14"/>
  <c r="D42"/>
  <c r="E42" s="1"/>
  <c r="J14"/>
  <c r="G29"/>
  <c r="E77"/>
  <c r="D43"/>
  <c r="E43" s="1"/>
  <c r="G59"/>
  <c r="D14"/>
  <c r="H14"/>
  <c r="L14"/>
  <c r="P14"/>
  <c r="D36"/>
  <c r="I58"/>
  <c r="I40" s="1"/>
  <c r="M58"/>
  <c r="Q58"/>
  <c r="Q40" s="1"/>
  <c r="E59"/>
  <c r="F41"/>
  <c r="F40" s="1"/>
  <c r="D66"/>
  <c r="G41"/>
  <c r="E35"/>
  <c r="E29" s="1"/>
  <c r="E38"/>
  <c r="E36" s="1"/>
  <c r="G29" i="4"/>
  <c r="K68"/>
  <c r="K71" s="1"/>
  <c r="J68"/>
  <c r="J71" s="1"/>
  <c r="G45"/>
  <c r="E52"/>
  <c r="E56"/>
  <c r="D52"/>
  <c r="D29"/>
  <c r="D46"/>
  <c r="D45" l="1"/>
  <c r="D28" s="1"/>
  <c r="G28"/>
  <c r="E45"/>
  <c r="E28" s="1"/>
  <c r="E41" i="6"/>
  <c r="E40" s="1"/>
  <c r="E81" s="1"/>
  <c r="G91"/>
  <c r="F81"/>
  <c r="O40"/>
  <c r="O81" s="1"/>
  <c r="Q81"/>
  <c r="N81"/>
  <c r="M40"/>
  <c r="M81" s="1"/>
  <c r="L40"/>
  <c r="L81" s="1"/>
  <c r="G58"/>
  <c r="G40" s="1"/>
  <c r="E58"/>
  <c r="J81"/>
  <c r="I81"/>
  <c r="D58"/>
  <c r="D41"/>
  <c r="H81"/>
  <c r="K81"/>
  <c r="G68" i="4" l="1"/>
  <c r="D40" i="6"/>
  <c r="D81" s="1"/>
  <c r="P94" i="3"/>
  <c r="O94"/>
  <c r="N94"/>
  <c r="M94"/>
  <c r="L94"/>
  <c r="K94"/>
  <c r="J94"/>
  <c r="Q92"/>
  <c r="Q98" s="1"/>
  <c r="P92"/>
  <c r="O92"/>
  <c r="O98" s="1"/>
  <c r="N92"/>
  <c r="N98" s="1"/>
  <c r="M92"/>
  <c r="L92"/>
  <c r="K92"/>
  <c r="K98" s="1"/>
  <c r="J92"/>
  <c r="J98" s="1"/>
  <c r="Q88"/>
  <c r="Q91" s="1"/>
  <c r="P88"/>
  <c r="P91" s="1"/>
  <c r="K88"/>
  <c r="K91" s="1"/>
  <c r="J88"/>
  <c r="J91" s="1"/>
  <c r="D86"/>
  <c r="Q85"/>
  <c r="P85"/>
  <c r="O85"/>
  <c r="N85"/>
  <c r="M85"/>
  <c r="L85"/>
  <c r="K85"/>
  <c r="J85"/>
  <c r="I85"/>
  <c r="H85"/>
  <c r="G85"/>
  <c r="F85"/>
  <c r="P81"/>
  <c r="I81"/>
  <c r="H81"/>
  <c r="G81"/>
  <c r="F81"/>
  <c r="D81"/>
  <c r="Q76"/>
  <c r="P76"/>
  <c r="O76"/>
  <c r="O88" s="1"/>
  <c r="O91" s="1"/>
  <c r="N76"/>
  <c r="M76"/>
  <c r="L76"/>
  <c r="K76"/>
  <c r="J76"/>
  <c r="I76"/>
  <c r="H76"/>
  <c r="G76"/>
  <c r="F76"/>
  <c r="E76"/>
  <c r="D76"/>
  <c r="Q70"/>
  <c r="P70"/>
  <c r="O70"/>
  <c r="N70"/>
  <c r="M70"/>
  <c r="L70"/>
  <c r="K70"/>
  <c r="J70"/>
  <c r="I70"/>
  <c r="H70"/>
  <c r="G70"/>
  <c r="F70"/>
  <c r="E70"/>
  <c r="D70"/>
  <c r="G65"/>
  <c r="E62"/>
  <c r="Q62"/>
  <c r="P62"/>
  <c r="O62"/>
  <c r="N62"/>
  <c r="M62"/>
  <c r="L62"/>
  <c r="K62"/>
  <c r="J62"/>
  <c r="I62"/>
  <c r="H62"/>
  <c r="F62"/>
  <c r="H61"/>
  <c r="H60"/>
  <c r="H59"/>
  <c r="G58"/>
  <c r="G57"/>
  <c r="G56"/>
  <c r="G55"/>
  <c r="G54"/>
  <c r="G53"/>
  <c r="G52"/>
  <c r="G51"/>
  <c r="G50"/>
  <c r="H49"/>
  <c r="H41" s="1"/>
  <c r="H40" s="1"/>
  <c r="G48"/>
  <c r="G47"/>
  <c r="G46"/>
  <c r="F45"/>
  <c r="F44"/>
  <c r="G43"/>
  <c r="G42"/>
  <c r="Q41"/>
  <c r="P41"/>
  <c r="O41"/>
  <c r="N41"/>
  <c r="M41"/>
  <c r="L41"/>
  <c r="K41"/>
  <c r="J41"/>
  <c r="I41"/>
  <c r="G39"/>
  <c r="G38"/>
  <c r="G37"/>
  <c r="Q36"/>
  <c r="P36"/>
  <c r="O36"/>
  <c r="N36"/>
  <c r="M36"/>
  <c r="L36"/>
  <c r="K36"/>
  <c r="J36"/>
  <c r="I36"/>
  <c r="H36"/>
  <c r="F36"/>
  <c r="G35"/>
  <c r="G34"/>
  <c r="G33"/>
  <c r="G32"/>
  <c r="G31"/>
  <c r="G30"/>
  <c r="Q29"/>
  <c r="P29"/>
  <c r="O29"/>
  <c r="N29"/>
  <c r="M29"/>
  <c r="L29"/>
  <c r="K29"/>
  <c r="J29"/>
  <c r="I29"/>
  <c r="H29"/>
  <c r="F29"/>
  <c r="K25"/>
  <c r="J25"/>
  <c r="F25"/>
  <c r="Q15"/>
  <c r="Q14" s="1"/>
  <c r="P15"/>
  <c r="P14" s="1"/>
  <c r="O15"/>
  <c r="N15"/>
  <c r="M15"/>
  <c r="M14" s="1"/>
  <c r="L15"/>
  <c r="L14" s="1"/>
  <c r="K15"/>
  <c r="J15"/>
  <c r="I15"/>
  <c r="I14" s="1"/>
  <c r="H15"/>
  <c r="H14" s="1"/>
  <c r="G15"/>
  <c r="F15"/>
  <c r="E15"/>
  <c r="E14" s="1"/>
  <c r="D15"/>
  <c r="D14" s="1"/>
  <c r="O14"/>
  <c r="N14"/>
  <c r="G44" l="1"/>
  <c r="G41" s="1"/>
  <c r="E44"/>
  <c r="D44" s="1"/>
  <c r="G45"/>
  <c r="E45"/>
  <c r="D45" s="1"/>
  <c r="L61"/>
  <c r="L40" s="1"/>
  <c r="L89" s="1"/>
  <c r="P61"/>
  <c r="I61"/>
  <c r="M61"/>
  <c r="M40" s="1"/>
  <c r="Q61"/>
  <c r="Q40" s="1"/>
  <c r="Q89" s="1"/>
  <c r="K61"/>
  <c r="K40" s="1"/>
  <c r="O61"/>
  <c r="O40" s="1"/>
  <c r="O89" s="1"/>
  <c r="M88"/>
  <c r="M91" s="1"/>
  <c r="E86"/>
  <c r="E85" s="1"/>
  <c r="M98"/>
  <c r="R47"/>
  <c r="R46"/>
  <c r="P40"/>
  <c r="P89" s="1"/>
  <c r="J14"/>
  <c r="G14"/>
  <c r="L98"/>
  <c r="P98"/>
  <c r="G29"/>
  <c r="F14"/>
  <c r="D85"/>
  <c r="G36"/>
  <c r="F61"/>
  <c r="L88"/>
  <c r="L91" s="1"/>
  <c r="G62"/>
  <c r="K14"/>
  <c r="H88"/>
  <c r="J61"/>
  <c r="J40" s="1"/>
  <c r="N61"/>
  <c r="N40" s="1"/>
  <c r="N89" s="1"/>
  <c r="D62"/>
  <c r="N88"/>
  <c r="N91" s="1"/>
  <c r="E81"/>
  <c r="G81" i="6"/>
  <c r="E36" i="3"/>
  <c r="I40"/>
  <c r="I88" s="1"/>
  <c r="D36"/>
  <c r="F41"/>
  <c r="E61" l="1"/>
  <c r="G98"/>
  <c r="F40"/>
  <c r="F88" s="1"/>
  <c r="D61"/>
  <c r="G61"/>
  <c r="E41"/>
  <c r="E40" s="1"/>
  <c r="D41"/>
  <c r="M89"/>
  <c r="D40" l="1"/>
  <c r="G40"/>
  <c r="H77" i="2"/>
  <c r="H75"/>
  <c r="H74" s="1"/>
  <c r="Q74"/>
  <c r="P74"/>
  <c r="O74"/>
  <c r="N74"/>
  <c r="M74"/>
  <c r="L74"/>
  <c r="K74"/>
  <c r="J74"/>
  <c r="I74"/>
  <c r="G74"/>
  <c r="F74"/>
  <c r="E74"/>
  <c r="D74"/>
  <c r="H73"/>
  <c r="H72"/>
  <c r="H71"/>
  <c r="H70" s="1"/>
  <c r="Q70"/>
  <c r="P70"/>
  <c r="O70"/>
  <c r="N70"/>
  <c r="M70"/>
  <c r="L70"/>
  <c r="K70"/>
  <c r="J70"/>
  <c r="I70"/>
  <c r="G70"/>
  <c r="F70"/>
  <c r="E70"/>
  <c r="D70"/>
  <c r="H69"/>
  <c r="H68"/>
  <c r="H67"/>
  <c r="H66" s="1"/>
  <c r="Q66"/>
  <c r="P66"/>
  <c r="O66"/>
  <c r="N66"/>
  <c r="M66"/>
  <c r="L66"/>
  <c r="K66"/>
  <c r="J66"/>
  <c r="I66"/>
  <c r="G66"/>
  <c r="F66"/>
  <c r="E66"/>
  <c r="D66"/>
  <c r="H65"/>
  <c r="H64"/>
  <c r="E63"/>
  <c r="D63" s="1"/>
  <c r="D62" s="1"/>
  <c r="Q62"/>
  <c r="P62"/>
  <c r="O62"/>
  <c r="N62"/>
  <c r="M62"/>
  <c r="L62"/>
  <c r="K62"/>
  <c r="J62"/>
  <c r="I62"/>
  <c r="H62"/>
  <c r="G62"/>
  <c r="F62"/>
  <c r="H61"/>
  <c r="H60"/>
  <c r="E59"/>
  <c r="E58" s="1"/>
  <c r="Q58"/>
  <c r="P58"/>
  <c r="O58"/>
  <c r="N58"/>
  <c r="M58"/>
  <c r="M57" s="1"/>
  <c r="L58"/>
  <c r="K58"/>
  <c r="J58"/>
  <c r="I58"/>
  <c r="I57" s="1"/>
  <c r="H58"/>
  <c r="G58"/>
  <c r="F58"/>
  <c r="Q57"/>
  <c r="H56"/>
  <c r="E56"/>
  <c r="D56" s="1"/>
  <c r="H55"/>
  <c r="E55"/>
  <c r="D55" s="1"/>
  <c r="H54"/>
  <c r="E54"/>
  <c r="D54" s="1"/>
  <c r="H53"/>
  <c r="E53"/>
  <c r="D53" s="1"/>
  <c r="H52"/>
  <c r="E52"/>
  <c r="D52" s="1"/>
  <c r="H51"/>
  <c r="E51"/>
  <c r="D51" s="1"/>
  <c r="H50"/>
  <c r="E50"/>
  <c r="D50" s="1"/>
  <c r="H49"/>
  <c r="E49"/>
  <c r="D49" s="1"/>
  <c r="H48"/>
  <c r="E48"/>
  <c r="D48" s="1"/>
  <c r="H47"/>
  <c r="E47"/>
  <c r="D47" s="1"/>
  <c r="H46"/>
  <c r="E46"/>
  <c r="D46" s="1"/>
  <c r="H45"/>
  <c r="E45"/>
  <c r="D45" s="1"/>
  <c r="H44"/>
  <c r="E44"/>
  <c r="D44" s="1"/>
  <c r="H43"/>
  <c r="H41" s="1"/>
  <c r="E43"/>
  <c r="D43" s="1"/>
  <c r="H42"/>
  <c r="E42"/>
  <c r="D42" s="1"/>
  <c r="Q41"/>
  <c r="P41"/>
  <c r="O41"/>
  <c r="N41"/>
  <c r="M41"/>
  <c r="L41"/>
  <c r="K41"/>
  <c r="J41"/>
  <c r="I41"/>
  <c r="G41"/>
  <c r="F41"/>
  <c r="H39"/>
  <c r="E39"/>
  <c r="D39" s="1"/>
  <c r="D37" s="1"/>
  <c r="H38"/>
  <c r="Q37"/>
  <c r="P37"/>
  <c r="O37"/>
  <c r="N37"/>
  <c r="M37"/>
  <c r="L37"/>
  <c r="K37"/>
  <c r="J37"/>
  <c r="I37"/>
  <c r="G37"/>
  <c r="F37"/>
  <c r="H36"/>
  <c r="H35"/>
  <c r="H34"/>
  <c r="H33"/>
  <c r="H32"/>
  <c r="H31"/>
  <c r="Q30"/>
  <c r="P30"/>
  <c r="O30"/>
  <c r="N30"/>
  <c r="M30"/>
  <c r="L30"/>
  <c r="K30"/>
  <c r="J30"/>
  <c r="I30"/>
  <c r="G30"/>
  <c r="F30"/>
  <c r="E30"/>
  <c r="D30"/>
  <c r="Q26"/>
  <c r="P26"/>
  <c r="O26"/>
  <c r="N26"/>
  <c r="M26"/>
  <c r="L26"/>
  <c r="K26"/>
  <c r="J26"/>
  <c r="I26"/>
  <c r="H26"/>
  <c r="G26"/>
  <c r="F26"/>
  <c r="E26"/>
  <c r="D26"/>
  <c r="Q16"/>
  <c r="P16"/>
  <c r="O16"/>
  <c r="N16"/>
  <c r="M16"/>
  <c r="L16"/>
  <c r="K16"/>
  <c r="J16"/>
  <c r="I16"/>
  <c r="H16"/>
  <c r="G16"/>
  <c r="F16"/>
  <c r="E16"/>
  <c r="D16"/>
  <c r="E15"/>
  <c r="M88" i="1"/>
  <c r="L88"/>
  <c r="K88"/>
  <c r="M87"/>
  <c r="L87"/>
  <c r="K87"/>
  <c r="R84"/>
  <c r="Q84"/>
  <c r="P84"/>
  <c r="O84"/>
  <c r="N84"/>
  <c r="M84"/>
  <c r="L84"/>
  <c r="K84"/>
  <c r="H81"/>
  <c r="F81"/>
  <c r="D81" s="1"/>
  <c r="H80"/>
  <c r="F80"/>
  <c r="D80" s="1"/>
  <c r="H79"/>
  <c r="F79"/>
  <c r="D79" s="1"/>
  <c r="R78"/>
  <c r="Q78"/>
  <c r="P78"/>
  <c r="O78"/>
  <c r="N78"/>
  <c r="M78"/>
  <c r="L78"/>
  <c r="K78"/>
  <c r="J78"/>
  <c r="I78"/>
  <c r="G78"/>
  <c r="F75"/>
  <c r="F74" s="1"/>
  <c r="R74"/>
  <c r="Q74"/>
  <c r="P74"/>
  <c r="O74"/>
  <c r="N74"/>
  <c r="M74"/>
  <c r="L74"/>
  <c r="K74"/>
  <c r="J74"/>
  <c r="I74"/>
  <c r="H74"/>
  <c r="G74"/>
  <c r="D74"/>
  <c r="F71"/>
  <c r="F70" s="1"/>
  <c r="E71"/>
  <c r="R70"/>
  <c r="Q70"/>
  <c r="P70"/>
  <c r="O70"/>
  <c r="N70"/>
  <c r="M70"/>
  <c r="L70"/>
  <c r="K70"/>
  <c r="J70"/>
  <c r="I70"/>
  <c r="H70"/>
  <c r="G70"/>
  <c r="D70"/>
  <c r="F67"/>
  <c r="F66" s="1"/>
  <c r="R66"/>
  <c r="Q66"/>
  <c r="P66"/>
  <c r="O66"/>
  <c r="N66"/>
  <c r="M66"/>
  <c r="L66"/>
  <c r="K66"/>
  <c r="J66"/>
  <c r="I66"/>
  <c r="H66"/>
  <c r="G66"/>
  <c r="D66"/>
  <c r="F63"/>
  <c r="F62" s="1"/>
  <c r="R62"/>
  <c r="Q62"/>
  <c r="P62"/>
  <c r="O62"/>
  <c r="N62"/>
  <c r="M62"/>
  <c r="L62"/>
  <c r="K62"/>
  <c r="J62"/>
  <c r="I62"/>
  <c r="H62"/>
  <c r="G62"/>
  <c r="D62"/>
  <c r="F59"/>
  <c r="F58" s="1"/>
  <c r="R58"/>
  <c r="Q58"/>
  <c r="P58"/>
  <c r="O58"/>
  <c r="N58"/>
  <c r="M58"/>
  <c r="L58"/>
  <c r="K58"/>
  <c r="J58"/>
  <c r="I58"/>
  <c r="H58"/>
  <c r="G58"/>
  <c r="D58"/>
  <c r="H56"/>
  <c r="F56"/>
  <c r="D56" s="1"/>
  <c r="H55"/>
  <c r="F55"/>
  <c r="D55" s="1"/>
  <c r="H54"/>
  <c r="F54"/>
  <c r="D54" s="1"/>
  <c r="H53"/>
  <c r="F53"/>
  <c r="D53" s="1"/>
  <c r="H52"/>
  <c r="F52"/>
  <c r="D52" s="1"/>
  <c r="H51"/>
  <c r="F51"/>
  <c r="D51" s="1"/>
  <c r="H50"/>
  <c r="F50"/>
  <c r="D50" s="1"/>
  <c r="H49"/>
  <c r="F49"/>
  <c r="D49" s="1"/>
  <c r="H48"/>
  <c r="F48"/>
  <c r="D48" s="1"/>
  <c r="H47"/>
  <c r="F47"/>
  <c r="D47" s="1"/>
  <c r="H46"/>
  <c r="F46"/>
  <c r="D46" s="1"/>
  <c r="H45"/>
  <c r="F45"/>
  <c r="D45" s="1"/>
  <c r="H44"/>
  <c r="F44"/>
  <c r="D44" s="1"/>
  <c r="H43"/>
  <c r="F43"/>
  <c r="D43" s="1"/>
  <c r="E43" s="1"/>
  <c r="E40" s="1"/>
  <c r="H42"/>
  <c r="F42"/>
  <c r="D42" s="1"/>
  <c r="H41"/>
  <c r="F41"/>
  <c r="D41" s="1"/>
  <c r="R40"/>
  <c r="Q40"/>
  <c r="P40"/>
  <c r="O40"/>
  <c r="N40"/>
  <c r="M40"/>
  <c r="L40"/>
  <c r="K40"/>
  <c r="J40"/>
  <c r="I40"/>
  <c r="G40"/>
  <c r="I38"/>
  <c r="F38"/>
  <c r="D38" s="1"/>
  <c r="D36" s="1"/>
  <c r="I37"/>
  <c r="R36"/>
  <c r="Q36"/>
  <c r="P36"/>
  <c r="O36"/>
  <c r="N36"/>
  <c r="M36"/>
  <c r="L36"/>
  <c r="K36"/>
  <c r="J36"/>
  <c r="H36"/>
  <c r="G36"/>
  <c r="E36"/>
  <c r="I35"/>
  <c r="F35"/>
  <c r="D35" s="1"/>
  <c r="D29" s="1"/>
  <c r="E34"/>
  <c r="E32"/>
  <c r="I31"/>
  <c r="I30"/>
  <c r="R29"/>
  <c r="Q29"/>
  <c r="P29"/>
  <c r="O29"/>
  <c r="N29"/>
  <c r="M29"/>
  <c r="L29"/>
  <c r="K29"/>
  <c r="J29"/>
  <c r="H29"/>
  <c r="G29"/>
  <c r="F29"/>
  <c r="R25"/>
  <c r="Q25"/>
  <c r="P25"/>
  <c r="O25"/>
  <c r="N25"/>
  <c r="M25"/>
  <c r="L25"/>
  <c r="L14" s="1"/>
  <c r="K25"/>
  <c r="J25"/>
  <c r="I25"/>
  <c r="H25"/>
  <c r="G25"/>
  <c r="F25"/>
  <c r="D25"/>
  <c r="R15"/>
  <c r="Q15"/>
  <c r="P15"/>
  <c r="O15"/>
  <c r="N15"/>
  <c r="M15"/>
  <c r="L15"/>
  <c r="K15"/>
  <c r="J15"/>
  <c r="I15"/>
  <c r="H15"/>
  <c r="G15"/>
  <c r="F15"/>
  <c r="E15"/>
  <c r="E14" s="1"/>
  <c r="D15"/>
  <c r="G88" i="3" l="1"/>
  <c r="I40" i="2"/>
  <c r="L57"/>
  <c r="L40" s="1"/>
  <c r="D15"/>
  <c r="H15"/>
  <c r="L15"/>
  <c r="P15"/>
  <c r="F15"/>
  <c r="J15"/>
  <c r="N15"/>
  <c r="I15"/>
  <c r="M15"/>
  <c r="Q15"/>
  <c r="E62"/>
  <c r="E57" s="1"/>
  <c r="H37"/>
  <c r="Q40"/>
  <c r="M40"/>
  <c r="H30"/>
  <c r="F57"/>
  <c r="F40" s="1"/>
  <c r="F78" s="1"/>
  <c r="J57"/>
  <c r="J40" s="1"/>
  <c r="N57"/>
  <c r="N40" s="1"/>
  <c r="G15"/>
  <c r="K15"/>
  <c r="O15"/>
  <c r="G57"/>
  <c r="G40" s="1"/>
  <c r="K57"/>
  <c r="K40" s="1"/>
  <c r="O57"/>
  <c r="O40" s="1"/>
  <c r="P57"/>
  <c r="P40" s="1"/>
  <c r="H57"/>
  <c r="Q14" i="1"/>
  <c r="G14"/>
  <c r="K14"/>
  <c r="O14"/>
  <c r="D14"/>
  <c r="I14"/>
  <c r="M14"/>
  <c r="H78"/>
  <c r="I29"/>
  <c r="Q57"/>
  <c r="H14"/>
  <c r="H57"/>
  <c r="L57"/>
  <c r="L39" s="1"/>
  <c r="L83" s="1"/>
  <c r="L86" s="1"/>
  <c r="L91" s="1"/>
  <c r="P57"/>
  <c r="M57"/>
  <c r="M39" s="1"/>
  <c r="M83" s="1"/>
  <c r="M86" s="1"/>
  <c r="M91" s="1"/>
  <c r="P14"/>
  <c r="I57"/>
  <c r="I39" s="1"/>
  <c r="F14"/>
  <c r="J14"/>
  <c r="H40"/>
  <c r="E29"/>
  <c r="E83" s="1"/>
  <c r="F40"/>
  <c r="N57"/>
  <c r="R57"/>
  <c r="R39" s="1"/>
  <c r="R83" s="1"/>
  <c r="R86" s="1"/>
  <c r="R91" s="1"/>
  <c r="I36"/>
  <c r="G57"/>
  <c r="G39" s="1"/>
  <c r="G83" s="1"/>
  <c r="K57"/>
  <c r="O57"/>
  <c r="J57"/>
  <c r="J39" s="1"/>
  <c r="N14"/>
  <c r="R14"/>
  <c r="D41" i="2"/>
  <c r="D40" s="1"/>
  <c r="D78" s="1"/>
  <c r="E37"/>
  <c r="E41"/>
  <c r="D59"/>
  <c r="D58" s="1"/>
  <c r="D57" s="1"/>
  <c r="K39" i="1"/>
  <c r="D40"/>
  <c r="D78"/>
  <c r="D57" s="1"/>
  <c r="E70"/>
  <c r="E57" s="1"/>
  <c r="E39" s="1"/>
  <c r="F78"/>
  <c r="F57" s="1"/>
  <c r="F36"/>
  <c r="J78" i="2" l="1"/>
  <c r="J81" s="1"/>
  <c r="H40"/>
  <c r="H78" s="1"/>
  <c r="L78"/>
  <c r="L81" s="1"/>
  <c r="I78"/>
  <c r="N78"/>
  <c r="N81" s="1"/>
  <c r="M78"/>
  <c r="M81" s="1"/>
  <c r="E40"/>
  <c r="E78" s="1"/>
  <c r="G78"/>
  <c r="Q78"/>
  <c r="Q81" s="1"/>
  <c r="O78"/>
  <c r="O81" s="1"/>
  <c r="K78"/>
  <c r="K81" s="1"/>
  <c r="P78"/>
  <c r="P81" s="1"/>
  <c r="P39" i="1"/>
  <c r="P83" s="1"/>
  <c r="P86" s="1"/>
  <c r="P91" s="1"/>
  <c r="H39"/>
  <c r="H83" s="1"/>
  <c r="J83"/>
  <c r="Q39"/>
  <c r="Q83" s="1"/>
  <c r="Q86" s="1"/>
  <c r="Q91" s="1"/>
  <c r="H91" s="1"/>
  <c r="I83"/>
  <c r="N39"/>
  <c r="N83" s="1"/>
  <c r="N86" s="1"/>
  <c r="N91" s="1"/>
  <c r="O39"/>
  <c r="O83" s="1"/>
  <c r="O86" s="1"/>
  <c r="O91" s="1"/>
  <c r="F39"/>
  <c r="F83" s="1"/>
  <c r="D39"/>
  <c r="D83" s="1"/>
  <c r="K83"/>
  <c r="K86" s="1"/>
  <c r="K91" s="1"/>
  <c r="D34" i="3"/>
  <c r="R34" s="1"/>
  <c r="D35"/>
  <c r="R35"/>
  <c r="R88" s="1"/>
  <c r="E29"/>
  <c r="E88" s="1"/>
  <c r="D33"/>
  <c r="D29" s="1"/>
  <c r="D88" s="1"/>
  <c r="E17" i="4"/>
  <c r="E68" s="1"/>
  <c r="D21"/>
  <c r="D17" s="1"/>
  <c r="D68" s="1"/>
</calcChain>
</file>

<file path=xl/sharedStrings.xml><?xml version="1.0" encoding="utf-8"?>
<sst xmlns="http://schemas.openxmlformats.org/spreadsheetml/2006/main" count="2991" uniqueCount="901">
  <si>
    <t>Код программы</t>
  </si>
  <si>
    <t>ПССЗ</t>
  </si>
  <si>
    <t>Код и наименование специальности</t>
  </si>
  <si>
    <t>35.02.05 Агрономия</t>
  </si>
  <si>
    <t>Квалификация</t>
  </si>
  <si>
    <t>ветеринарный фельдшер</t>
  </si>
  <si>
    <t>Форма обучения</t>
  </si>
  <si>
    <t>очная</t>
  </si>
  <si>
    <t>ПЛАН УЧЕБНОГО ПРОЦЕССА</t>
  </si>
  <si>
    <t>Нормативный срок обучения</t>
  </si>
  <si>
    <t>3 года 10 месяцев</t>
  </si>
  <si>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</si>
  <si>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</si>
  <si>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</si>
  <si>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(час)</t>
  </si>
  <si>
    <t>Распределение обязательной нагрузки по курсам и семестрам (час в семестр)</t>
  </si>
  <si>
    <t xml:space="preserve">Максимальная </t>
  </si>
  <si>
    <t>зачетные единицы</t>
  </si>
  <si>
    <t>Самостоятельная  работа</t>
  </si>
  <si>
    <t>Обязательная аудиторная</t>
  </si>
  <si>
    <t>1 курс</t>
  </si>
  <si>
    <t>2 курс</t>
  </si>
  <si>
    <t>3 курс</t>
  </si>
  <si>
    <t>4 курс</t>
  </si>
  <si>
    <t>Всего занятий</t>
  </si>
  <si>
    <t>в том числе</t>
  </si>
  <si>
    <t>Лекций</t>
  </si>
  <si>
    <t xml:space="preserve">Лаборат. и практ. занятий, вкл. семинары </t>
  </si>
  <si>
    <t>О.00</t>
  </si>
  <si>
    <t>Общеобразовательный цикл</t>
  </si>
  <si>
    <t>0/10/4</t>
  </si>
  <si>
    <t>ОДБ</t>
  </si>
  <si>
    <t>Общеобразовательные дисциплины (базовые)</t>
  </si>
  <si>
    <t>0/7/2</t>
  </si>
  <si>
    <t>ОДБ.01</t>
  </si>
  <si>
    <t>Русский язык</t>
  </si>
  <si>
    <t>Э</t>
  </si>
  <si>
    <t xml:space="preserve"> </t>
  </si>
  <si>
    <t>ОДБ.02</t>
  </si>
  <si>
    <t>Литература</t>
  </si>
  <si>
    <t>-/ДЗ</t>
  </si>
  <si>
    <t>ОДБ.03</t>
  </si>
  <si>
    <t>Иностранный язык</t>
  </si>
  <si>
    <t>ОДБ.04</t>
  </si>
  <si>
    <t>История</t>
  </si>
  <si>
    <t>ОДБ.05</t>
  </si>
  <si>
    <t>Обществознание (включая экономику и право)</t>
  </si>
  <si>
    <t>ОДБ.06</t>
  </si>
  <si>
    <t>Математика</t>
  </si>
  <si>
    <t>ДЗ/Э</t>
  </si>
  <si>
    <t>ОДБ.07</t>
  </si>
  <si>
    <t>Информатика и ИКТ</t>
  </si>
  <si>
    <t>ОДБ.08</t>
  </si>
  <si>
    <t xml:space="preserve">Физическая культура </t>
  </si>
  <si>
    <t>З/З</t>
  </si>
  <si>
    <t>ОДБ.09</t>
  </si>
  <si>
    <t>Основы безопасности жизнедеятельности</t>
  </si>
  <si>
    <t>ДЗ</t>
  </si>
  <si>
    <t>ОДП</t>
  </si>
  <si>
    <t>Общеобразовательные дисциплины (профильные)</t>
  </si>
  <si>
    <t>0/3/2</t>
  </si>
  <si>
    <t>ОДП.10</t>
  </si>
  <si>
    <t>Физика</t>
  </si>
  <si>
    <t>ОДП.11</t>
  </si>
  <si>
    <t>Химия</t>
  </si>
  <si>
    <t>ОДП.12</t>
  </si>
  <si>
    <t>Биология</t>
  </si>
  <si>
    <t>Э/ДЗ</t>
  </si>
  <si>
    <t>ОГСЭ.00</t>
  </si>
  <si>
    <t>Общегуманитарный и социально-экономический цикл</t>
  </si>
  <si>
    <t xml:space="preserve">  0/10/4   </t>
  </si>
  <si>
    <t>ОГСЭ.01</t>
  </si>
  <si>
    <t>Основы философии</t>
  </si>
  <si>
    <t>ОГСЭ.02</t>
  </si>
  <si>
    <t>ОГСЭ.03</t>
  </si>
  <si>
    <t>З, З, З, З, З, ДЗ</t>
  </si>
  <si>
    <t>ОГСЭ.04</t>
  </si>
  <si>
    <t>Физическая культура</t>
  </si>
  <si>
    <t>З,З,З,З,З,З</t>
  </si>
  <si>
    <t>ОГСЭ.05</t>
  </si>
  <si>
    <t>Психология общения</t>
  </si>
  <si>
    <t>ОГСЭ.06</t>
  </si>
  <si>
    <t xml:space="preserve">Латинский язык </t>
  </si>
  <si>
    <t>ЕН.00</t>
  </si>
  <si>
    <t>Математический и общий естественнонаучный цикл</t>
  </si>
  <si>
    <t>0/2/0</t>
  </si>
  <si>
    <t>ЕН.01</t>
  </si>
  <si>
    <t>Экологические основы природопользования</t>
  </si>
  <si>
    <t>ЕН.02</t>
  </si>
  <si>
    <t>Информатика</t>
  </si>
  <si>
    <t>П.00</t>
  </si>
  <si>
    <t>Профессиональный цикл</t>
  </si>
  <si>
    <t>0/21/20</t>
  </si>
  <si>
    <t>ОП.00</t>
  </si>
  <si>
    <t>Общепрофессиональные дисциплины</t>
  </si>
  <si>
    <t>0/7/9</t>
  </si>
  <si>
    <t>ОП.01</t>
  </si>
  <si>
    <t>Ботаника и физиология растений</t>
  </si>
  <si>
    <t>ОП.02</t>
  </si>
  <si>
    <t>Основы агрономии</t>
  </si>
  <si>
    <t>ОП.03</t>
  </si>
  <si>
    <t>Основы животноводства и пчеловодства</t>
  </si>
  <si>
    <t>ОП.04</t>
  </si>
  <si>
    <t>Основы механизации, электрификации и автоматизации сельскохозяйственного производства</t>
  </si>
  <si>
    <t>ОП.05</t>
  </si>
  <si>
    <t>Микробиология, санитария и гигиена</t>
  </si>
  <si>
    <t>ОП.06</t>
  </si>
  <si>
    <t>Основы аналитической химии</t>
  </si>
  <si>
    <t>ОП.07</t>
  </si>
  <si>
    <t>Основы экономики, менеджмента и маркетинга</t>
  </si>
  <si>
    <t>ОП.08</t>
  </si>
  <si>
    <t>Правовое обеспечение профессиональной деятельности</t>
  </si>
  <si>
    <t xml:space="preserve"> -, дз</t>
  </si>
  <si>
    <t>ОП.09</t>
  </si>
  <si>
    <t>Метрология, стандартизация и подтверждение качества</t>
  </si>
  <si>
    <t>ОП.10</t>
  </si>
  <si>
    <t>Информационные технологии в профессиональной деятельности</t>
  </si>
  <si>
    <t xml:space="preserve">  ДЗ</t>
  </si>
  <si>
    <t>ОП.11</t>
  </si>
  <si>
    <t>Охрана труда</t>
  </si>
  <si>
    <t>ОП.12</t>
  </si>
  <si>
    <t>Безопасность жизнедеятельности</t>
  </si>
  <si>
    <t>ОП.13</t>
  </si>
  <si>
    <t>Сельскохозяйственная биотехнология</t>
  </si>
  <si>
    <t>ОП.14</t>
  </si>
  <si>
    <t>Основы проектной и исследовательской деятельности</t>
  </si>
  <si>
    <t>ОП.16</t>
  </si>
  <si>
    <t>Управление персоналом</t>
  </si>
  <si>
    <t>ОП.17</t>
  </si>
  <si>
    <t>Геодезия с основами картографии</t>
  </si>
  <si>
    <t>ПМ.00</t>
  </si>
  <si>
    <t>Профессиональные модули</t>
  </si>
  <si>
    <t>0/14/11</t>
  </si>
  <si>
    <t>ПМ.01</t>
  </si>
  <si>
    <t>Реализация агротехнологий различной интенсивности</t>
  </si>
  <si>
    <t>Эк</t>
  </si>
  <si>
    <t>МДК.01.01</t>
  </si>
  <si>
    <t>Технологи производства продукции растениеводства</t>
  </si>
  <si>
    <t>ДЗ,ДЗ,Э</t>
  </si>
  <si>
    <t>УП.01</t>
  </si>
  <si>
    <t>ПП.01</t>
  </si>
  <si>
    <t>ПМ.02</t>
  </si>
  <si>
    <t>Защита почв от эрозий и дефляции, воспроизводство их плодородия</t>
  </si>
  <si>
    <t>МДК.02.01</t>
  </si>
  <si>
    <t>Технологии обработки и воспроизводства плодородия почв</t>
  </si>
  <si>
    <t xml:space="preserve"> -/Э</t>
  </si>
  <si>
    <t>УП.02</t>
  </si>
  <si>
    <t>ПП.02</t>
  </si>
  <si>
    <t>ПМ.03</t>
  </si>
  <si>
    <t>Хранение, транспортировка, препродажная подготовка и реализация продукции растениеводства</t>
  </si>
  <si>
    <t>МДК.03.01</t>
  </si>
  <si>
    <t xml:space="preserve">Технологии хранения, транспортировки, предпродажной подготовки и реализации продукции растениеводства </t>
  </si>
  <si>
    <t>УП.03</t>
  </si>
  <si>
    <t>ПП.03</t>
  </si>
  <si>
    <t>ПМ.04</t>
  </si>
  <si>
    <t>Управление работами по производству и переработке продукции растениеводства</t>
  </si>
  <si>
    <t>МДК.04.01</t>
  </si>
  <si>
    <t>Управление структурным подразделением организации</t>
  </si>
  <si>
    <t>216</t>
  </si>
  <si>
    <t>УП.04</t>
  </si>
  <si>
    <t>ПП.04</t>
  </si>
  <si>
    <t>ПМ.05</t>
  </si>
  <si>
    <t>Выполнение работ по одной или нескольким профессиям рабочих, должностям служащих 15415 Овощевод</t>
  </si>
  <si>
    <t>МДК.05.02</t>
  </si>
  <si>
    <t>Овощевод</t>
  </si>
  <si>
    <t>УП.05.02</t>
  </si>
  <si>
    <t>ПП.05.02</t>
  </si>
  <si>
    <t>ПМ.06</t>
  </si>
  <si>
    <t>Основы научных исследований в агрономии</t>
  </si>
  <si>
    <t>МДК.06.01</t>
  </si>
  <si>
    <t>Использование основных методов агрохимического анализа почв, растений, удобрений</t>
  </si>
  <si>
    <t>МДК.06.02</t>
  </si>
  <si>
    <t>Планирование и проведение научного исследования (полевого опыта)</t>
  </si>
  <si>
    <t>МДК.06.03</t>
  </si>
  <si>
    <t xml:space="preserve">Использование математических методов агрономического исследования </t>
  </si>
  <si>
    <t>УП.06</t>
  </si>
  <si>
    <t>ВСЕГО</t>
  </si>
  <si>
    <t>5/27/25</t>
  </si>
  <si>
    <t>Преддипломная практика</t>
  </si>
  <si>
    <t xml:space="preserve">Всего </t>
  </si>
  <si>
    <t>дисциплин и МДК</t>
  </si>
  <si>
    <t>учебной практики</t>
  </si>
  <si>
    <t>производ.практики/ преддипл.практика</t>
  </si>
  <si>
    <t>экзаменов</t>
  </si>
  <si>
    <t>дифф.зачетов</t>
  </si>
  <si>
    <t>зачетов</t>
  </si>
  <si>
    <t xml:space="preserve">36.02.01 Ветеринария </t>
  </si>
  <si>
    <t>5/5/0</t>
  </si>
  <si>
    <t>Русский язык и культура речи</t>
  </si>
  <si>
    <t>0/24/16</t>
  </si>
  <si>
    <t>0/11/5</t>
  </si>
  <si>
    <t>Анатомия и физиология животных</t>
  </si>
  <si>
    <t>Э/Э</t>
  </si>
  <si>
    <t>Латинский язык в ветеринарии</t>
  </si>
  <si>
    <t>Основы микробиологии</t>
  </si>
  <si>
    <t>Основы зоотехнии</t>
  </si>
  <si>
    <t>Ветеринарная фармакология</t>
  </si>
  <si>
    <t>Правовое обеспечение ветеринарной деятельности</t>
  </si>
  <si>
    <t>Кормление животных</t>
  </si>
  <si>
    <t>Пчеловодство</t>
  </si>
  <si>
    <t>ОП.15</t>
  </si>
  <si>
    <t>Экономика отрасли</t>
  </si>
  <si>
    <t>0/13/11</t>
  </si>
  <si>
    <t>Осуществление зоогигиенических, профилактических и ветеринарно-санитарных мероприятий</t>
  </si>
  <si>
    <t>Методики проведения зоогигиенических, профилактических и ветеринарно-санитарных мероприятий</t>
  </si>
  <si>
    <t>ДЗ,Э, ДЗ,Э</t>
  </si>
  <si>
    <t>Участие в диагностике и лечении заболеваний сельскохозяйственных животных</t>
  </si>
  <si>
    <t>Методики диагностики и лечения заболеваний сельскохозяйственных животных</t>
  </si>
  <si>
    <t>Э.Э</t>
  </si>
  <si>
    <t>УП.02.02</t>
  </si>
  <si>
    <t>Участие в проведении ветеринарно-санитарной экспертизы продуктов и сырья животного происхождения</t>
  </si>
  <si>
    <t>Методики ветеринарно-санитарной экспертизы продуктов и сырья животного происхождения</t>
  </si>
  <si>
    <t>ДЗ, Э</t>
  </si>
  <si>
    <t>Проведение санитарно-просветительской деятельности</t>
  </si>
  <si>
    <t>Основные методы и формы санитарно-просветительской деятельности</t>
  </si>
  <si>
    <t xml:space="preserve">Выполнение работ по рабочей профессии 15830 </t>
  </si>
  <si>
    <t>МДК.05.01</t>
  </si>
  <si>
    <t>Оператор по искусственному осеменению животных и птицы</t>
  </si>
  <si>
    <t>УП.05.01</t>
  </si>
  <si>
    <t>ПП.05.01</t>
  </si>
  <si>
    <t>5/34/20</t>
  </si>
  <si>
    <t xml:space="preserve">Консультации на учебную группу по  4 часа на одного студента в год </t>
  </si>
  <si>
    <t>35.02.07 Механизация сельского хозяйства</t>
  </si>
  <si>
    <t>техник-механик</t>
  </si>
  <si>
    <r>
      <t>3 сем.</t>
    </r>
    <r>
      <rPr>
        <b/>
        <sz val="8"/>
        <rFont val="Times New Roman"/>
        <family val="1"/>
        <charset val="204"/>
      </rPr>
      <t/>
    </r>
  </si>
  <si>
    <t>0/9/4</t>
  </si>
  <si>
    <t>ОДБ.00</t>
  </si>
  <si>
    <t>0/7/1</t>
  </si>
  <si>
    <t>Обществознание</t>
  </si>
  <si>
    <t>ОДП.00</t>
  </si>
  <si>
    <t>0/2/3</t>
  </si>
  <si>
    <t>ОГСЕ.00</t>
  </si>
  <si>
    <t>2/5/0</t>
  </si>
  <si>
    <t xml:space="preserve">Основы философии </t>
  </si>
  <si>
    <t xml:space="preserve"> -, ДЗ</t>
  </si>
  <si>
    <t>-,-,-,з,з,дз</t>
  </si>
  <si>
    <t>з,з,з,з,з,з</t>
  </si>
  <si>
    <t>дз</t>
  </si>
  <si>
    <t>0/3/0</t>
  </si>
  <si>
    <t>дз, -</t>
  </si>
  <si>
    <t>ЕН.03</t>
  </si>
  <si>
    <t xml:space="preserve"> -д з</t>
  </si>
  <si>
    <t>0/24/19</t>
  </si>
  <si>
    <t>0/14/5</t>
  </si>
  <si>
    <t>Инженерная графика</t>
  </si>
  <si>
    <t xml:space="preserve"> - , дз</t>
  </si>
  <si>
    <t>Техническая механика</t>
  </si>
  <si>
    <t xml:space="preserve"> - ,э</t>
  </si>
  <si>
    <t xml:space="preserve">Материаловедение </t>
  </si>
  <si>
    <t>э ,-</t>
  </si>
  <si>
    <t>Электротехника и электронная техника</t>
  </si>
  <si>
    <t>Основы гидравлики и теплотехники</t>
  </si>
  <si>
    <t>дз,  -,</t>
  </si>
  <si>
    <t xml:space="preserve">  -, дз</t>
  </si>
  <si>
    <t>Правовые основы профессиональной деятельности</t>
  </si>
  <si>
    <t>Правила дорожного движения</t>
  </si>
  <si>
    <t>Основы безопасного управления транспортными средствами</t>
  </si>
  <si>
    <t>Топливо и смазочные материалы</t>
  </si>
  <si>
    <t>Документационное обеспечение управления</t>
  </si>
  <si>
    <t>ОП.18</t>
  </si>
  <si>
    <t xml:space="preserve">  -, Э</t>
  </si>
  <si>
    <t>ОП.19</t>
  </si>
  <si>
    <t>0/10/15</t>
  </si>
  <si>
    <t xml:space="preserve">Подготовка машин, механизмов, установок, приспособлений к работе, комплектование сборочных единиц </t>
  </si>
  <si>
    <t>ЭК</t>
  </si>
  <si>
    <t xml:space="preserve">МДК 01.01. </t>
  </si>
  <si>
    <t>Назначение и общее устройство тракторов, автомобилей и сельскохозяйственных машин (раздел тракторы и автомобили)</t>
  </si>
  <si>
    <t>э</t>
  </si>
  <si>
    <t>МДК 01.01.</t>
  </si>
  <si>
    <t xml:space="preserve"> Назначение и общее устройство тракторов, автомобилей и сельскохозяйственных машин (СХМ)</t>
  </si>
  <si>
    <t xml:space="preserve">МДК 01.02.  </t>
  </si>
  <si>
    <t>Организация работ по изготовлению деталей при выполнении ремонтных работмеханизмов, установок</t>
  </si>
  <si>
    <t xml:space="preserve">МДК 01.03.  </t>
  </si>
  <si>
    <t xml:space="preserve"> Подготовка тракторов и сельскохозяйственных машин и механизмов к работе (раздел тракторы и автомобили)</t>
  </si>
  <si>
    <t xml:space="preserve">МДК 01.03. </t>
  </si>
  <si>
    <t>Подготовка тракторов и сельскохозяйственных машин и механизмов к работе (раздел схм)</t>
  </si>
  <si>
    <t>Эксплуатация сельскохозяйственной техники</t>
  </si>
  <si>
    <t>МДК.02. 01</t>
  </si>
  <si>
    <t>Комплектование машинно-тракторного агрегата для выполнения сельскохозяйственных работ</t>
  </si>
  <si>
    <t xml:space="preserve">МДК.02.02.  </t>
  </si>
  <si>
    <t>Технологии механизированных работ в растениеводстве</t>
  </si>
  <si>
    <t xml:space="preserve">МДК.02.03.   </t>
  </si>
  <si>
    <t>Технологии механизированных работ в животноводстве</t>
  </si>
  <si>
    <t>Техническое обслуживание и диагностирование неисправностей сельскохозяйственных машин и механизмов; ремонт отдельных деталей и узлов</t>
  </si>
  <si>
    <t>эк</t>
  </si>
  <si>
    <t>МДК.03. 01</t>
  </si>
  <si>
    <t>Система технического обслуживания и ремонта сельскохозяйственных машин и механизмов</t>
  </si>
  <si>
    <t>МДК.03.02</t>
  </si>
  <si>
    <t>Технологические процессы ремонтного производства</t>
  </si>
  <si>
    <t>Управление работами машинно-тракторного парка сельскохозяйственного предприятия</t>
  </si>
  <si>
    <t>МДК.04. 01</t>
  </si>
  <si>
    <t>Управление структурным подразделением организации (предприятия)</t>
  </si>
  <si>
    <t xml:space="preserve">Выполнение работ по одной или нескольким профессиям рабочих, должностям служащих </t>
  </si>
  <si>
    <t>МДК 05.01</t>
  </si>
  <si>
    <t>19205 Тракторист-машинист сельскохозяйственного производства</t>
  </si>
  <si>
    <t>УП.05</t>
  </si>
  <si>
    <t>Всего часов обучения по циклам ОПОП</t>
  </si>
  <si>
    <t>2/41/24</t>
  </si>
  <si>
    <t>Выполнение дипломного проекта (работы) с_25.05_ по_16.06._(всего 4 нед)</t>
  </si>
  <si>
    <t>Защита дипломного проекта (работы) с__18.06_по__30.06_(всего_2_нед)</t>
  </si>
  <si>
    <t>38.02.02 Страховое дело по отраслям</t>
  </si>
  <si>
    <t>специалист страхового дела</t>
  </si>
  <si>
    <t>1 года 10 месяцев</t>
  </si>
  <si>
    <t xml:space="preserve"> -,з, -дз</t>
  </si>
  <si>
    <t>з,з,з,з</t>
  </si>
  <si>
    <t>0/16/21</t>
  </si>
  <si>
    <t>0/8/7</t>
  </si>
  <si>
    <t>Экономика организации</t>
  </si>
  <si>
    <t xml:space="preserve"> - , Э</t>
  </si>
  <si>
    <t>Статистика</t>
  </si>
  <si>
    <t>Менеджмент</t>
  </si>
  <si>
    <t xml:space="preserve"> дз</t>
  </si>
  <si>
    <t>Финансы, денежное обращение и кредит</t>
  </si>
  <si>
    <t xml:space="preserve"> -, Э</t>
  </si>
  <si>
    <t>Бухгалтерский учет в страховых организациях</t>
  </si>
  <si>
    <t>Налоги и налогообложение</t>
  </si>
  <si>
    <t>дз,  -</t>
  </si>
  <si>
    <t>Аудит страховых организаций</t>
  </si>
  <si>
    <t xml:space="preserve"> э</t>
  </si>
  <si>
    <t>Страховое дело</t>
  </si>
  <si>
    <t xml:space="preserve">Э, - </t>
  </si>
  <si>
    <t>Экономическая теория</t>
  </si>
  <si>
    <t>Финансовый менеджмент</t>
  </si>
  <si>
    <t>Страховое право</t>
  </si>
  <si>
    <t>Основы банковского дела</t>
  </si>
  <si>
    <t>0/8/14</t>
  </si>
  <si>
    <t>Реализация различных технологий розничных продаж в страховании</t>
  </si>
  <si>
    <t>Посреднические продажи страховых продуктов (по отраслям)</t>
  </si>
  <si>
    <t>МДК.01.02</t>
  </si>
  <si>
    <t>Прямые продажи страховых продуктов (по отраслям)</t>
  </si>
  <si>
    <t>МДК.01.03</t>
  </si>
  <si>
    <t>Интернет-продажи страховых полисов (по отраслям)</t>
  </si>
  <si>
    <t>Организация продаж страховых продуктов</t>
  </si>
  <si>
    <t>Планирование и организация продаж в страховании (по отраслям)</t>
  </si>
  <si>
    <t>МДК.02.02</t>
  </si>
  <si>
    <t>Анализ эффективности продаж (по отраслям)</t>
  </si>
  <si>
    <t>Сопровождение договоров страхования (определение страховой стоимости и премии)</t>
  </si>
  <si>
    <t>Документальное и программное обеспечение страховых операций (по отраслям)</t>
  </si>
  <si>
    <t>Учет страховых договоров и анализ показателей продаж (по отраслям)</t>
  </si>
  <si>
    <t>Оформление и сопровождение страхового случая (оценка страхового ущерба, урегулирование убытков)</t>
  </si>
  <si>
    <t>Документальное и программное обеспечение страховых выплат (по отраслям)</t>
  </si>
  <si>
    <t xml:space="preserve">Э </t>
  </si>
  <si>
    <t>МДК.04.02</t>
  </si>
  <si>
    <t>Правовое регулирование страховых выплат и страховое мошенничество (по отраслям)</t>
  </si>
  <si>
    <t>МДК.04.03</t>
  </si>
  <si>
    <t>Оценка ущерба и страхового возмещения (по отраслям)</t>
  </si>
  <si>
    <t>Агент страховой</t>
  </si>
  <si>
    <t>ПП.05</t>
  </si>
  <si>
    <t>5/24/21</t>
  </si>
  <si>
    <t>13.02.11 Техническая эксплуатация и обслуживание электрического и электромеханического оборудования</t>
  </si>
  <si>
    <t>техник</t>
  </si>
  <si>
    <r>
      <t>2 сем.</t>
    </r>
    <r>
      <rPr>
        <b/>
        <sz val="10"/>
        <color indexed="8"/>
        <rFont val="Arial Cyr"/>
        <family val="2"/>
        <charset val="204"/>
      </rPr>
      <t/>
    </r>
  </si>
  <si>
    <r>
      <t xml:space="preserve">8 сем. </t>
    </r>
    <r>
      <rPr>
        <b/>
        <sz val="10"/>
        <color indexed="8"/>
        <rFont val="Arial Cyr"/>
        <family val="2"/>
        <charset val="204"/>
      </rPr>
      <t/>
    </r>
  </si>
  <si>
    <t>0/7/0</t>
  </si>
  <si>
    <t xml:space="preserve"> -,дз, -дз, - дз</t>
  </si>
  <si>
    <t xml:space="preserve">  0 /3/0</t>
  </si>
  <si>
    <t>0/26/16</t>
  </si>
  <si>
    <t>0/12/5</t>
  </si>
  <si>
    <t xml:space="preserve">   -.  Э</t>
  </si>
  <si>
    <t>Электротехника и электроника</t>
  </si>
  <si>
    <t>Э,Э</t>
  </si>
  <si>
    <t>Метрология, стандартизация, сертификация</t>
  </si>
  <si>
    <t>Материаловедение</t>
  </si>
  <si>
    <t>Основы экономики</t>
  </si>
  <si>
    <t>Электрические измерения</t>
  </si>
  <si>
    <t>Технологическое оборудование отрасли</t>
  </si>
  <si>
    <t>Вычислительная техника</t>
  </si>
  <si>
    <t>Автоматика</t>
  </si>
  <si>
    <t>Основы агрономии и зоотехнии</t>
  </si>
  <si>
    <t>Организация технического обслуживания и ремонта электрического и электромеханического оборудования</t>
  </si>
  <si>
    <t>Электрические машины и аппараты</t>
  </si>
  <si>
    <t xml:space="preserve">   -. Э</t>
  </si>
  <si>
    <t>Электрический привод</t>
  </si>
  <si>
    <t>Основы технической эксплуатации и обслуживания электрического и электромеханического оборудования</t>
  </si>
  <si>
    <t>МДК.01.04</t>
  </si>
  <si>
    <t>Электрическое и электромеханическое оборудование</t>
  </si>
  <si>
    <t>МДК.01.05</t>
  </si>
  <si>
    <t>Техническое регулирование и контроль качества электрического и электромеханического оборудования</t>
  </si>
  <si>
    <t>ДЗ, ДЗ</t>
  </si>
  <si>
    <t>Выполнение сервисного обслуживания бытовых машин и приборов</t>
  </si>
  <si>
    <t>Типовые технологические процессы обслуживания бытовых машин и приборов</t>
  </si>
  <si>
    <t>ПП 02</t>
  </si>
  <si>
    <t>Организация деятельности производственного подразделения</t>
  </si>
  <si>
    <t>Планирование и организация работы структурного подразделения</t>
  </si>
  <si>
    <t>Выполнение работ по одной или нескольким профессиям рабочих, должностям служащих</t>
  </si>
  <si>
    <t>Слесарь-электрик по ремонту электрооборудования</t>
  </si>
  <si>
    <t>Организация электроснабжения сельскохозяйственных предприятий</t>
  </si>
  <si>
    <t>электроснабжение отрасли</t>
  </si>
  <si>
    <t>энергосберегающие технологии в сельском хозяйстве</t>
  </si>
  <si>
    <t>0/45/20</t>
  </si>
  <si>
    <t>Ф1.</t>
  </si>
  <si>
    <t>м.п.</t>
  </si>
  <si>
    <t>УТВЕРЖДАЮ</t>
  </si>
  <si>
    <t>Директор (заместитель директора)</t>
  </si>
  <si>
    <t>___________________________(______________________)</t>
  </si>
  <si>
    <t>Наименование профессиональной образовательной организации</t>
  </si>
  <si>
    <t>38.02.01 Экономика и бухгалтерский учет (по отраслям)</t>
  </si>
  <si>
    <t>52. Бухгалтер, специалист по налогообложению</t>
  </si>
  <si>
    <t>База обучения</t>
  </si>
  <si>
    <t>на базе основного общего образования</t>
  </si>
  <si>
    <t>Распределение обязательной нагрузки по курсам и семестрам   (час в семестр)</t>
  </si>
  <si>
    <t>Лаборат. и практ.                  занятий, вкл. семинары</t>
  </si>
  <si>
    <t>О.ОО</t>
  </si>
  <si>
    <t>1 / 9/ 4</t>
  </si>
  <si>
    <t>1 / 7 / 1</t>
  </si>
  <si>
    <t>З/ДЗ</t>
  </si>
  <si>
    <t>География</t>
  </si>
  <si>
    <t>Естествознание</t>
  </si>
  <si>
    <t>Экономика</t>
  </si>
  <si>
    <t>-/Э</t>
  </si>
  <si>
    <t>ОДП.13</t>
  </si>
  <si>
    <t>Право</t>
  </si>
  <si>
    <t xml:space="preserve"> -, З,З,З,З, ДЗ</t>
  </si>
  <si>
    <t>0/1/2</t>
  </si>
  <si>
    <t xml:space="preserve">Информатика  </t>
  </si>
  <si>
    <t xml:space="preserve"> 0 / 22 / 22</t>
  </si>
  <si>
    <t xml:space="preserve"> 0 / 13 /10</t>
  </si>
  <si>
    <t>Основы бухгалтерского учета</t>
  </si>
  <si>
    <t>Аудит</t>
  </si>
  <si>
    <t>Основы экономической теории</t>
  </si>
  <si>
    <t>Анализ финансово-хозяйственной деятельности</t>
  </si>
  <si>
    <t>Бизнес-планирование</t>
  </si>
  <si>
    <t>Организация и технология отраслей АПК</t>
  </si>
  <si>
    <t>Техническое нормирование</t>
  </si>
  <si>
    <t>Банковское дело и банковские операции</t>
  </si>
  <si>
    <t>Налоговый учет</t>
  </si>
  <si>
    <t>Бухгалтерское дело</t>
  </si>
  <si>
    <t>Бухгалтерский учет в торговле</t>
  </si>
  <si>
    <t>ОП.20</t>
  </si>
  <si>
    <t>Налоговое право</t>
  </si>
  <si>
    <t>ОП.21</t>
  </si>
  <si>
    <t>Трудовое право</t>
  </si>
  <si>
    <t>ОП.22</t>
  </si>
  <si>
    <t>Введение в специальность</t>
  </si>
  <si>
    <t>ОП.23</t>
  </si>
  <si>
    <t>0/9/12</t>
  </si>
  <si>
    <t>Документирование хозяйственных операций и ведение бухгалтерского учета имущества организации</t>
  </si>
  <si>
    <t>Практические основы бухгалтерского учета имущества организации</t>
  </si>
  <si>
    <t>Ведение бухгалтерского учета источников формирования имущества, выполнение работ по инвентаризации имущества и финансовых обязательств организации</t>
  </si>
  <si>
    <t>Практические основы бухгалтерского учета источников формирования имущества организации</t>
  </si>
  <si>
    <t>Бухгалтерская технология проведения и оформления инвентаризации</t>
  </si>
  <si>
    <t>Проведение расчетов с бюджетом и внебюджетными фондами</t>
  </si>
  <si>
    <t>Организация расчетов с бюджетом и внебюджетными фондами</t>
  </si>
  <si>
    <t>Технология составления налоговой отчетности</t>
  </si>
  <si>
    <t>Составление и использование бухгалтерской отчетности</t>
  </si>
  <si>
    <t>Технология составления бухгалтерской отчетности</t>
  </si>
  <si>
    <t>Основы анализа бухгалтерской отчетности</t>
  </si>
  <si>
    <t>Технология работы с профессиональной компьютерной программой 1С: Бухгалтерия</t>
  </si>
  <si>
    <t>Осуществление налогового учета и налогового планирования в организации</t>
  </si>
  <si>
    <t>МДК. 05.01</t>
  </si>
  <si>
    <t>Организация и планирование налоговой деятельности</t>
  </si>
  <si>
    <t>Выполнение работ по  профессии 23369 кассир</t>
  </si>
  <si>
    <t>Порядок введения кассовых операций</t>
  </si>
  <si>
    <t>ВСЕГО по циклам</t>
  </si>
  <si>
    <t>3 / 36/ 28</t>
  </si>
  <si>
    <r>
      <t>1 сем.</t>
    </r>
    <r>
      <rPr>
        <b/>
        <sz val="12"/>
        <color indexed="8"/>
        <rFont val="Times New Roman"/>
        <family val="1"/>
        <charset val="204"/>
      </rPr>
      <t xml:space="preserve"> </t>
    </r>
  </si>
  <si>
    <r>
      <t>3 сем.</t>
    </r>
    <r>
      <rPr>
        <b/>
        <sz val="12"/>
        <color indexed="8"/>
        <rFont val="Times New Roman"/>
        <family val="1"/>
        <charset val="204"/>
      </rPr>
      <t xml:space="preserve"> </t>
    </r>
  </si>
  <si>
    <r>
      <t>4 сем.</t>
    </r>
    <r>
      <rPr>
        <b/>
        <sz val="12"/>
        <color indexed="8"/>
        <rFont val="Times New Roman"/>
        <family val="1"/>
        <charset val="204"/>
      </rPr>
      <t xml:space="preserve"> </t>
    </r>
  </si>
  <si>
    <r>
      <t>5 сем.</t>
    </r>
    <r>
      <rPr>
        <b/>
        <sz val="12"/>
        <color indexed="8"/>
        <rFont val="Times New Roman"/>
        <family val="1"/>
        <charset val="204"/>
      </rPr>
      <t xml:space="preserve"> </t>
    </r>
  </si>
  <si>
    <r>
      <t>6 сем.</t>
    </r>
    <r>
      <rPr>
        <b/>
        <sz val="12"/>
        <color indexed="8"/>
        <rFont val="Times New Roman"/>
        <family val="1"/>
        <charset val="204"/>
      </rPr>
      <t xml:space="preserve"> </t>
    </r>
  </si>
  <si>
    <r>
      <t>7 сем.</t>
    </r>
    <r>
      <rPr>
        <b/>
        <sz val="12"/>
        <color indexed="8"/>
        <rFont val="Times New Roman"/>
        <family val="1"/>
        <charset val="204"/>
      </rPr>
      <t xml:space="preserve"> </t>
    </r>
  </si>
  <si>
    <t>Государственная итоговая аттестация 6 недель</t>
  </si>
  <si>
    <t>Самостоятельная работа</t>
  </si>
  <si>
    <t>производ.практики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</si>
  <si>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</si>
  <si>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</si>
  <si>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</si>
  <si>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</si>
  <si>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</si>
  <si>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</si>
  <si>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</si>
  <si>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</si>
  <si>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Правовые основы профессиональноф деятельности</t>
  </si>
  <si>
    <t xml:space="preserve">1 сем.   </t>
  </si>
  <si>
    <t xml:space="preserve">2 сем.   </t>
  </si>
  <si>
    <t xml:space="preserve">3 сем.   </t>
  </si>
  <si>
    <t xml:space="preserve">4 сем.   </t>
  </si>
  <si>
    <t xml:space="preserve">5 сем.   </t>
  </si>
  <si>
    <t xml:space="preserve">6 сем.   </t>
  </si>
  <si>
    <t xml:space="preserve">7 сем.   </t>
  </si>
  <si>
    <t xml:space="preserve">8 сем.   </t>
  </si>
  <si>
    <t>самостоятельная работа</t>
  </si>
  <si>
    <t>преддипломная практика</t>
  </si>
  <si>
    <r>
      <t>1 сем.</t>
    </r>
    <r>
      <rPr>
        <b/>
        <sz val="12"/>
        <rFont val="Times New Roman"/>
        <family val="1"/>
        <charset val="204"/>
      </rPr>
      <t xml:space="preserve"> </t>
    </r>
  </si>
  <si>
    <r>
      <t>2 сем.</t>
    </r>
    <r>
      <rPr>
        <b/>
        <sz val="12"/>
        <rFont val="Times New Roman"/>
        <family val="1"/>
        <charset val="204"/>
      </rPr>
      <t xml:space="preserve"> </t>
    </r>
  </si>
  <si>
    <r>
      <t>4 сем.</t>
    </r>
    <r>
      <rPr>
        <b/>
        <sz val="12"/>
        <rFont val="Times New Roman"/>
        <family val="1"/>
        <charset val="204"/>
      </rPr>
      <t xml:space="preserve"> </t>
    </r>
  </si>
  <si>
    <r>
      <t>5 сем.</t>
    </r>
    <r>
      <rPr>
        <b/>
        <sz val="12"/>
        <rFont val="Times New Roman"/>
        <family val="1"/>
        <charset val="204"/>
      </rPr>
      <t xml:space="preserve"> </t>
    </r>
  </si>
  <si>
    <r>
      <t>6 сем.</t>
    </r>
    <r>
      <rPr>
        <b/>
        <sz val="12"/>
        <rFont val="Times New Roman"/>
        <family val="1"/>
        <charset val="204"/>
      </rPr>
      <t xml:space="preserve"> </t>
    </r>
  </si>
  <si>
    <r>
      <t>7 сем.</t>
    </r>
    <r>
      <rPr>
        <b/>
        <sz val="12"/>
        <rFont val="Times New Roman"/>
        <family val="1"/>
        <charset val="204"/>
      </rPr>
      <t xml:space="preserve"> </t>
    </r>
  </si>
  <si>
    <r>
      <t>8 сем.</t>
    </r>
    <r>
      <rPr>
        <b/>
        <sz val="12"/>
        <rFont val="Times New Roman"/>
        <family val="1"/>
        <charset val="204"/>
      </rPr>
      <t xml:space="preserve"> </t>
    </r>
  </si>
  <si>
    <t xml:space="preserve">Курсовых работ (проектов) </t>
  </si>
  <si>
    <t xml:space="preserve">Курсовых работ                          (проектов)  </t>
  </si>
  <si>
    <t xml:space="preserve">3 сем. </t>
  </si>
  <si>
    <t xml:space="preserve">4 сем.  </t>
  </si>
  <si>
    <t xml:space="preserve">5 сем.  </t>
  </si>
  <si>
    <t xml:space="preserve">6 сем.  </t>
  </si>
  <si>
    <t>Выполнение работ по одной или нескольким профессиям рабочих, должностям служащих –  20034 Агент страховой</t>
  </si>
  <si>
    <t>ОГБПОУ  "ТОМСКИЙ АГРАРНЫЙ КОЛЛЕДЖ"</t>
  </si>
  <si>
    <t xml:space="preserve">1 сем  </t>
  </si>
  <si>
    <t xml:space="preserve">2 сем  </t>
  </si>
  <si>
    <t xml:space="preserve">3 сем  </t>
  </si>
  <si>
    <t xml:space="preserve">4 сем  </t>
  </si>
  <si>
    <t xml:space="preserve">5 сем  </t>
  </si>
  <si>
    <t xml:space="preserve">6 сем  </t>
  </si>
  <si>
    <t xml:space="preserve">7 сем  </t>
  </si>
  <si>
    <t xml:space="preserve">8 сем  </t>
  </si>
  <si>
    <r>
      <rPr>
        <b/>
        <sz val="12"/>
        <color indexed="1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2</t>
    </r>
    <r>
      <rPr>
        <b/>
        <sz val="12"/>
        <color indexed="8"/>
        <rFont val="Times New Roman"/>
        <family val="1"/>
        <charset val="204"/>
      </rPr>
      <t xml:space="preserve"> /4 /0</t>
    </r>
  </si>
  <si>
    <t>36.02.02 Зоотехния</t>
  </si>
  <si>
    <t>Зоотехник</t>
  </si>
  <si>
    <t>Распределение обязательной нагрузки по курсам и семестрам
 (час в семестр)</t>
  </si>
  <si>
    <t>Зачетные единицы</t>
  </si>
  <si>
    <t>5/4/0</t>
  </si>
  <si>
    <t>0/24/13</t>
  </si>
  <si>
    <t>0/11/3</t>
  </si>
  <si>
    <t xml:space="preserve">  -/Э</t>
  </si>
  <si>
    <t>Основы ветеринарии</t>
  </si>
  <si>
    <t>Дз</t>
  </si>
  <si>
    <t>Зоология</t>
  </si>
  <si>
    <t>Оборудование перерабатывающих производств</t>
  </si>
  <si>
    <t>Земледелие с основми почвоведения и агрохимии</t>
  </si>
  <si>
    <t>0/12/10</t>
  </si>
  <si>
    <t>Содержание кормление и разведение сельскохозяйственных животных</t>
  </si>
  <si>
    <t>Содержание сельскохозяйственных животных</t>
  </si>
  <si>
    <t>Кормопроизводство</t>
  </si>
  <si>
    <t>Биотехника размножения, акушерство и гинекология сельскохозяйственных животных</t>
  </si>
  <si>
    <t>Производство и первичная переработка продуукции животноводства</t>
  </si>
  <si>
    <t>Технологии производства продукции животноводства</t>
  </si>
  <si>
    <t>Оценка и контроль качества продукции животноводства</t>
  </si>
  <si>
    <t>МДК.02.03</t>
  </si>
  <si>
    <t>Технологии первичной переработки продукции животноводства</t>
  </si>
  <si>
    <t>МДК.02.04</t>
  </si>
  <si>
    <t>Технология производства продукции из мяса птицы, свиней и КРС</t>
  </si>
  <si>
    <t>Хранение, транспортировка и реализация продукции животноводства</t>
  </si>
  <si>
    <t>Технология хранения, транспортировки и реализации продукции животноводства</t>
  </si>
  <si>
    <t>Управление работами по производству и переработке продукции животноводства</t>
  </si>
  <si>
    <t>Выпонение работ по одной или нескольким профессиям рабочих, должностям служащих 15699</t>
  </si>
  <si>
    <t>Оператор машинного доения</t>
  </si>
  <si>
    <t>5/40/17</t>
  </si>
  <si>
    <t>Подгорновский филиал ОГБПОУ "Томский аграрный колледж"</t>
  </si>
  <si>
    <t>ППКРС</t>
  </si>
  <si>
    <t>35.01.13 Тракторист - машинист сельскохозяйственного производства</t>
  </si>
  <si>
    <t>Тракторист - машинист с/х производства категории "B,С,Е,F", водитель автомобиля категории"С"</t>
  </si>
  <si>
    <t>2г.10мес.</t>
  </si>
  <si>
    <t>9 классов</t>
  </si>
  <si>
    <t>Наименование циклов, дисциплин, профессиональных модулей, МДК, практикучебные дисциплины, профессиональные модули, междисциплинарные курсы</t>
  </si>
  <si>
    <t>формы промежуточной аттестации</t>
  </si>
  <si>
    <t>Распределение обязательной нагрузки по курсам и семестрам ( час в семестр)</t>
  </si>
  <si>
    <t>Максимальная учебная нагрузка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</si>
  <si>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</si>
  <si>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</si>
  <si>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</si>
  <si>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</si>
  <si>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</si>
  <si>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</si>
  <si>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 xml:space="preserve">7 семестр </t>
  </si>
  <si>
    <t>8 семестр</t>
  </si>
  <si>
    <t>лабораторн. и практ.занятий, включ.семинары</t>
  </si>
  <si>
    <t>курссвых работ (проектов)</t>
  </si>
  <si>
    <t>недель</t>
  </si>
  <si>
    <t xml:space="preserve">  недель</t>
  </si>
  <si>
    <t xml:space="preserve"> недель</t>
  </si>
  <si>
    <t>0 /13 /1</t>
  </si>
  <si>
    <t>-, Э</t>
  </si>
  <si>
    <t>-, ДЗ, -ДЗ,ДЗ</t>
  </si>
  <si>
    <t>-, ДЗ, -,-, -,ДЗ</t>
  </si>
  <si>
    <t xml:space="preserve">История </t>
  </si>
  <si>
    <t>-, ДЗ, -,ДЗ</t>
  </si>
  <si>
    <t>-, ДЗ, -,ДЗ,-,ДЗ</t>
  </si>
  <si>
    <t>-,-,ДЗ</t>
  </si>
  <si>
    <t>-,ДЗ</t>
  </si>
  <si>
    <t>ОДБ.12</t>
  </si>
  <si>
    <t>-,ДЗ,-,ДЗ</t>
  </si>
  <si>
    <t>ОДБ.13</t>
  </si>
  <si>
    <t>ОБЖ</t>
  </si>
  <si>
    <t>0/1/4</t>
  </si>
  <si>
    <t>ОДП.14</t>
  </si>
  <si>
    <t xml:space="preserve">Математика </t>
  </si>
  <si>
    <t>- Э ,-, Э,-Э</t>
  </si>
  <si>
    <t>ОДП.15</t>
  </si>
  <si>
    <t>ДЗ,Э</t>
  </si>
  <si>
    <t>ОДП.16</t>
  </si>
  <si>
    <t xml:space="preserve"> - , Э,-,Э,ДЗ</t>
  </si>
  <si>
    <t>Общие гуманитарные и социально-экономический дисциплины</t>
  </si>
  <si>
    <t>Математические и общие естественнонаучные дисциплины</t>
  </si>
  <si>
    <t>3/3/0</t>
  </si>
  <si>
    <t>Основы технического черчения</t>
  </si>
  <si>
    <t>З</t>
  </si>
  <si>
    <t>Основы материаловедения и технология общеслесарных работ</t>
  </si>
  <si>
    <t>Техническая механика с основами технических измерений</t>
  </si>
  <si>
    <t>Основы электротехники</t>
  </si>
  <si>
    <t>ОП.В.06</t>
  </si>
  <si>
    <t>Основы предпринимательской деятельности</t>
  </si>
  <si>
    <t xml:space="preserve">Профессиональные модули </t>
  </si>
  <si>
    <t>0/6/6</t>
  </si>
  <si>
    <t>Эксплуатация и техническое обслуживание с/х машин и оборудования</t>
  </si>
  <si>
    <t>Технологии механизированных работ в сельском хозяйстве</t>
  </si>
  <si>
    <t>-,ДЗ,Э</t>
  </si>
  <si>
    <t>-,ДЗ,Э,Э</t>
  </si>
  <si>
    <t>Транспортировка грузов</t>
  </si>
  <si>
    <t>Теоретическая подготовка водителей автомобилей категории"С"</t>
  </si>
  <si>
    <t>ФК.00</t>
  </si>
  <si>
    <t>З,ДЗ</t>
  </si>
  <si>
    <t>всего</t>
  </si>
  <si>
    <t xml:space="preserve"> 3 / 23 / 11</t>
  </si>
  <si>
    <r>
      <t xml:space="preserve">Консультации </t>
    </r>
    <r>
      <rPr>
        <sz val="18"/>
        <rFont val="Arial Narrow"/>
        <family val="2"/>
        <charset val="204"/>
      </rPr>
      <t>на учебную группу по _100___</t>
    </r>
    <r>
      <rPr>
        <b/>
        <sz val="18"/>
        <rFont val="Arial Narrow"/>
        <family val="2"/>
        <charset val="204"/>
      </rPr>
      <t xml:space="preserve"> </t>
    </r>
    <r>
      <rPr>
        <sz val="18"/>
        <rFont val="Arial Narrow"/>
        <family val="2"/>
        <charset val="204"/>
      </rPr>
      <t>часов</t>
    </r>
    <r>
      <rPr>
        <b/>
        <sz val="18"/>
        <rFont val="Arial Narrow"/>
        <family val="2"/>
        <charset val="204"/>
      </rPr>
      <t xml:space="preserve"> </t>
    </r>
    <r>
      <rPr>
        <sz val="18"/>
        <rFont val="Arial Narrow"/>
        <family val="2"/>
        <charset val="204"/>
      </rPr>
      <t>в год (всего</t>
    </r>
    <r>
      <rPr>
        <b/>
        <sz val="18"/>
        <rFont val="Arial Narrow"/>
        <family val="2"/>
        <charset val="204"/>
      </rPr>
      <t xml:space="preserve"> __300__</t>
    </r>
    <r>
      <rPr>
        <sz val="18"/>
        <rFont val="Arial Narrow"/>
        <family val="2"/>
        <charset val="204"/>
      </rPr>
      <t xml:space="preserve"> часов)</t>
    </r>
  </si>
  <si>
    <t>Дисциплины и МДК</t>
  </si>
  <si>
    <t xml:space="preserve">Государственная (итоговая) аттестация: 2 недели </t>
  </si>
  <si>
    <t>Вид, период проведения 1.Письменная экзаменационная работа по профессии "тракторист- машинист сельскохозяйственного производства", 2. Выполнение выпускной практической квалификационной работы по профессии "Тракторист - машинист сельскохозяйственного произ</t>
  </si>
  <si>
    <t>Учебная практика (без деления)</t>
  </si>
  <si>
    <t>Производственная практика</t>
  </si>
  <si>
    <t>Экзаменов (количество)</t>
  </si>
  <si>
    <t>Дифф.зачетов (количество)</t>
  </si>
  <si>
    <t>Зачетов (количество)</t>
  </si>
  <si>
    <t>2г.5мес.</t>
  </si>
  <si>
    <t>-, ДЗ, -, -,ДЗ</t>
  </si>
  <si>
    <t>-, ДЗ, -,ДЗ,ДЗ</t>
  </si>
  <si>
    <t>-,-,-,ДЗ</t>
  </si>
  <si>
    <t>- Э ,-, Э</t>
  </si>
  <si>
    <t xml:space="preserve"> - , Э,-,Э</t>
  </si>
  <si>
    <t>-,З</t>
  </si>
  <si>
    <t>-,Э</t>
  </si>
  <si>
    <r>
      <t xml:space="preserve">Консультации </t>
    </r>
    <r>
      <rPr>
        <sz val="18"/>
        <rFont val="Arial Narrow"/>
        <family val="2"/>
        <charset val="204"/>
      </rPr>
      <t>на учебную группу по _100___</t>
    </r>
    <r>
      <rPr>
        <b/>
        <sz val="18"/>
        <rFont val="Arial Narrow"/>
        <family val="2"/>
        <charset val="204"/>
      </rPr>
      <t xml:space="preserve"> </t>
    </r>
    <r>
      <rPr>
        <sz val="18"/>
        <rFont val="Arial Narrow"/>
        <family val="2"/>
        <charset val="204"/>
      </rPr>
      <t>часов</t>
    </r>
    <r>
      <rPr>
        <b/>
        <sz val="18"/>
        <rFont val="Arial Narrow"/>
        <family val="2"/>
        <charset val="204"/>
      </rPr>
      <t xml:space="preserve"> </t>
    </r>
    <r>
      <rPr>
        <sz val="18"/>
        <rFont val="Arial Narrow"/>
        <family val="2"/>
        <charset val="204"/>
      </rPr>
      <t>в год (всего</t>
    </r>
    <r>
      <rPr>
        <b/>
        <sz val="18"/>
        <rFont val="Arial Narrow"/>
        <family val="2"/>
        <charset val="204"/>
      </rPr>
      <t xml:space="preserve"> __250__</t>
    </r>
    <r>
      <rPr>
        <sz val="18"/>
        <rFont val="Arial Narrow"/>
        <family val="2"/>
        <charset val="204"/>
      </rPr>
      <t xml:space="preserve"> часов)</t>
    </r>
  </si>
  <si>
    <t xml:space="preserve">Государственная (итоговая) аттестация: 1 неделя </t>
  </si>
  <si>
    <t>Вид, период проведения 1.Письменная экзаменационная работа по профессии "тракторист- машинист сельскохозяйственного производства", 2. Выполнение выпускной практической квалификационной работы по профессии "Тракторист - машинист сельскохозяйственного производства"</t>
  </si>
  <si>
    <t>38.01.02 Продавец,контролер-кассир</t>
  </si>
  <si>
    <t>Продавец продовльственных товаров 2-4 разряда,продавец непродовольственных товаров 2-4 разрядов, контролер-кассир</t>
  </si>
  <si>
    <t>ОУД.00</t>
  </si>
  <si>
    <t>03 /16 /6</t>
  </si>
  <si>
    <t>Общие</t>
  </si>
  <si>
    <t>02 /5 /5</t>
  </si>
  <si>
    <t>ОУД.01</t>
  </si>
  <si>
    <t>Русский язык илитература (РЯ)</t>
  </si>
  <si>
    <t>Русский язык илитература (Л)</t>
  </si>
  <si>
    <t>-, Э,Э</t>
  </si>
  <si>
    <t>ОУД.02</t>
  </si>
  <si>
    <t>-, З,ДЗ</t>
  </si>
  <si>
    <t>ОУД.03</t>
  </si>
  <si>
    <t>Математика:  алгебра и начало математического анализа,геометрия</t>
  </si>
  <si>
    <t>ОУД.04</t>
  </si>
  <si>
    <t>ОУД.05</t>
  </si>
  <si>
    <t>-,З,ДЗ</t>
  </si>
  <si>
    <t>ОУД.06</t>
  </si>
  <si>
    <t>ПО выбору из обязательных предметных областей</t>
  </si>
  <si>
    <t>0 /7 /1</t>
  </si>
  <si>
    <t>ОУД.07</t>
  </si>
  <si>
    <t>-, ДЗ</t>
  </si>
  <si>
    <t>ОУД.08</t>
  </si>
  <si>
    <t xml:space="preserve">Обществознание </t>
  </si>
  <si>
    <t>ОУД.09</t>
  </si>
  <si>
    <t>-,-,Э</t>
  </si>
  <si>
    <t>ОУД.10</t>
  </si>
  <si>
    <t>ОУД.11</t>
  </si>
  <si>
    <t>-,ДЗ,ДЗ</t>
  </si>
  <si>
    <t>ОУД.12</t>
  </si>
  <si>
    <t>ОУД.13</t>
  </si>
  <si>
    <t>Экология</t>
  </si>
  <si>
    <t>Дополнительные дисциплины</t>
  </si>
  <si>
    <t>1/4/-</t>
  </si>
  <si>
    <t>УД.14</t>
  </si>
  <si>
    <t>Эффективное поведение на рынке труда</t>
  </si>
  <si>
    <t>- ,ДЗ</t>
  </si>
  <si>
    <t>УД.15</t>
  </si>
  <si>
    <t>Торговые вычесления</t>
  </si>
  <si>
    <t>УД.16</t>
  </si>
  <si>
    <t>Эсетика и дизайн непродовльстенных товаров</t>
  </si>
  <si>
    <t>УД.17</t>
  </si>
  <si>
    <t>УД.18</t>
  </si>
  <si>
    <t>Основы исследоватеьской деятельности</t>
  </si>
  <si>
    <t>УД.19</t>
  </si>
  <si>
    <t>Индивидуальный проект</t>
  </si>
  <si>
    <t>Общепрофессиональный цикл</t>
  </si>
  <si>
    <t>-/4/1</t>
  </si>
  <si>
    <t>Основы деловой культуры</t>
  </si>
  <si>
    <t>Основы бух.учета</t>
  </si>
  <si>
    <t>Организация и технология розничной торговли</t>
  </si>
  <si>
    <t>Санитария и гигиена</t>
  </si>
  <si>
    <t>Продажа непродовольственных товаров</t>
  </si>
  <si>
    <t>Розничная торговля нпродовльственными товарами</t>
  </si>
  <si>
    <t>УП01</t>
  </si>
  <si>
    <t>Учебная практика</t>
  </si>
  <si>
    <t>ПП01</t>
  </si>
  <si>
    <t>Продажа продовольственных товаров</t>
  </si>
  <si>
    <t>Розничная торговля родовльственными товарами</t>
  </si>
  <si>
    <t>УП02</t>
  </si>
  <si>
    <t>ПП02</t>
  </si>
  <si>
    <t>Работа на контрольно-кассовой технике и расчеты с покупателями</t>
  </si>
  <si>
    <t>эксплуатация контрольно-кассовой техники</t>
  </si>
  <si>
    <t>УП03</t>
  </si>
  <si>
    <t>ПП03</t>
  </si>
  <si>
    <t>-,,ДЗ</t>
  </si>
  <si>
    <t xml:space="preserve"> 3 / 27 / 13</t>
  </si>
  <si>
    <t>Вид, период проведения ВПКР-1 неделя, ПЭР- 1 неделя</t>
  </si>
  <si>
    <t>ПП</t>
  </si>
  <si>
    <t>Машинист трелёвочной машины</t>
  </si>
  <si>
    <t>тракторист-машинист самоходной машины, слесарь по ремонту лесозаготовительного  оборудования, водитель автомобиля</t>
  </si>
  <si>
    <t>очно-заочная</t>
  </si>
  <si>
    <t xml:space="preserve">2 года </t>
  </si>
  <si>
    <t>гр. 181</t>
  </si>
  <si>
    <t>курсовых работ (проектов)</t>
  </si>
  <si>
    <t>УД.00</t>
  </si>
  <si>
    <t xml:space="preserve">Учебные дисциплины </t>
  </si>
  <si>
    <t xml:space="preserve"> /8ДЗ/</t>
  </si>
  <si>
    <t>УД.01</t>
  </si>
  <si>
    <t>Основы технического чесрчения</t>
  </si>
  <si>
    <t>УД.02</t>
  </si>
  <si>
    <t>Элементы технической механики</t>
  </si>
  <si>
    <t>УД.03</t>
  </si>
  <si>
    <t>УД.04</t>
  </si>
  <si>
    <t>УД.05</t>
  </si>
  <si>
    <t>Планировние карьеры</t>
  </si>
  <si>
    <t>УД.06</t>
  </si>
  <si>
    <t>УД.07</t>
  </si>
  <si>
    <t xml:space="preserve">Охрана труда </t>
  </si>
  <si>
    <t>ПП.00</t>
  </si>
  <si>
    <t xml:space="preserve">Профессиональная подготовка </t>
  </si>
  <si>
    <t>/7ДЗ/5Э</t>
  </si>
  <si>
    <t>Трелёвка древесины самоходными лесными машинами</t>
  </si>
  <si>
    <t>1Дз/1Э</t>
  </si>
  <si>
    <t>Устройство и эксплуатация тракторов и трелёвочных машин</t>
  </si>
  <si>
    <t>Дз,Э</t>
  </si>
  <si>
    <t>Технология лесозаготовительных работ</t>
  </si>
  <si>
    <t>Основы управления трелевочной техникой</t>
  </si>
  <si>
    <t>Диагностика неисправностей, проведение текущего ремонта и технического обслуживания трелёвочных машин</t>
  </si>
  <si>
    <t>2ДЗ/2Э</t>
  </si>
  <si>
    <t>Техническое обслуживание  и ремонт трелёвочных машин</t>
  </si>
  <si>
    <t>Подготовка водителей транспортных средств кат.С</t>
  </si>
  <si>
    <t>5Дз/1Э</t>
  </si>
  <si>
    <t>Основы безопасного управления транспортным средством</t>
  </si>
  <si>
    <t>Устройство и техническое обслуживание ТС кат. "С"</t>
  </si>
  <si>
    <t>МДК.03.03</t>
  </si>
  <si>
    <t>Психофизические основы деятельности водителя</t>
  </si>
  <si>
    <t>МДК.03.04</t>
  </si>
  <si>
    <t>Оказание первой медицинской помощи при дорожно-транспортном происшествии</t>
  </si>
  <si>
    <t xml:space="preserve">  / 15ДЗ / 4Э</t>
  </si>
  <si>
    <r>
      <t xml:space="preserve">Консультации </t>
    </r>
    <r>
      <rPr>
        <sz val="8"/>
        <rFont val="Arial Narrow"/>
        <family val="2"/>
        <charset val="204"/>
      </rPr>
      <t>на учебную группу 200</t>
    </r>
    <r>
      <rPr>
        <b/>
        <sz val="8"/>
        <rFont val="Arial Narrow"/>
        <family val="2"/>
        <charset val="204"/>
      </rPr>
      <t xml:space="preserve"> </t>
    </r>
    <r>
      <rPr>
        <sz val="8"/>
        <rFont val="Arial Narrow"/>
        <family val="2"/>
        <charset val="204"/>
      </rPr>
      <t>часов</t>
    </r>
    <r>
      <rPr>
        <b/>
        <sz val="8"/>
        <rFont val="Arial Narrow"/>
        <family val="2"/>
        <charset val="204"/>
      </rPr>
      <t xml:space="preserve"> </t>
    </r>
    <r>
      <rPr>
        <sz val="8"/>
        <rFont val="Arial Narrow"/>
        <family val="2"/>
        <charset val="204"/>
      </rPr>
      <t>на весь курс</t>
    </r>
  </si>
  <si>
    <t xml:space="preserve">Дисциплины </t>
  </si>
  <si>
    <t>МДК</t>
  </si>
  <si>
    <t>Государственная (итоговая) аттестация:</t>
  </si>
  <si>
    <t>Самостоят. работа</t>
  </si>
  <si>
    <t>Вид, период проведения</t>
  </si>
  <si>
    <t>Учебные практики</t>
  </si>
  <si>
    <t>Пр.практики</t>
  </si>
  <si>
    <t>Аттестаций всего:</t>
  </si>
  <si>
    <t>Код и наименование профессии</t>
  </si>
  <si>
    <t xml:space="preserve"> Повар;  Кондитер;  Официант</t>
  </si>
  <si>
    <t xml:space="preserve">повар 3-4 разряда, кондитер 3-4 разряда, официант </t>
  </si>
  <si>
    <t>1 год 10 месяцев                             форма обучения очная</t>
  </si>
  <si>
    <t>гр. 179</t>
  </si>
  <si>
    <t>деление</t>
  </si>
  <si>
    <t>1з/11ДЗ/1Э</t>
  </si>
  <si>
    <t>Основы микробиологии, санитарии  и  гигиены  в  пищевом  производстве</t>
  </si>
  <si>
    <t>Физиология питания с основами товароведения продовольственных  товаров</t>
  </si>
  <si>
    <t>Техническое оснащение и организация рабочего  места</t>
  </si>
  <si>
    <t>Экономические и правовые основы производственной деятельности</t>
  </si>
  <si>
    <t>Особенности  национальных  кухонь</t>
  </si>
  <si>
    <t>Основы калькуляции</t>
  </si>
  <si>
    <t>Дизайн блюд</t>
  </si>
  <si>
    <t>Основы культуры  профессионального общения</t>
  </si>
  <si>
    <t>Основы  бизнес-проектирования</t>
  </si>
  <si>
    <t>Планирование  карьеры</t>
  </si>
  <si>
    <t>1з/16ДЗ/5Э</t>
  </si>
  <si>
    <t>Приготовление блюд из овощей и грибов</t>
  </si>
  <si>
    <t>Э (кв)(комплексный)</t>
  </si>
  <si>
    <t>Технология обработки сырья и приготовления блюд из овощей и грибов</t>
  </si>
  <si>
    <t>Приготовление блюд и гарниров из круп, бобовых и макаронных изделий, яиц, творога, теста</t>
  </si>
  <si>
    <t>Технология подготовки сырья и приготовления блюд и гарниров из круп, бобовых и макаронных изделий, яиц, творога, теста</t>
  </si>
  <si>
    <t>Приготовление супов и соусов</t>
  </si>
  <si>
    <t>Технология приготовления супов и соусов</t>
  </si>
  <si>
    <t>Приготовление блюд из рыбы</t>
  </si>
  <si>
    <t>Технология обработки сырья и приготовления блюд из рыбы</t>
  </si>
  <si>
    <t>Приготовление блюд из мяса и домашней птицы</t>
  </si>
  <si>
    <t>Технология обработки сырья и приготовления блюд из мяса и домашней птицы</t>
  </si>
  <si>
    <t xml:space="preserve">Приготовление холодных блюд и закусок </t>
  </si>
  <si>
    <t xml:space="preserve">Технология приготовления  холодных блюд и закусок </t>
  </si>
  <si>
    <t>ПП.06</t>
  </si>
  <si>
    <t>ПМ.07</t>
  </si>
  <si>
    <t xml:space="preserve"> Приготовление сладких блюд и напитков</t>
  </si>
  <si>
    <t>МДК.07.01</t>
  </si>
  <si>
    <t>Технология приготовления сладких блюд и напитков</t>
  </si>
  <si>
    <t>УП.07</t>
  </si>
  <si>
    <t>ПП.07</t>
  </si>
  <si>
    <t>ПМ.08</t>
  </si>
  <si>
    <t>Приготовление хлебобулочных, мучных и кондитерских изделий</t>
  </si>
  <si>
    <t>Э (кв)</t>
  </si>
  <si>
    <t>МДК.08.01</t>
  </si>
  <si>
    <t>Технология приготовления хлебобулочных, мучных и кондитерских изделий</t>
  </si>
  <si>
    <t xml:space="preserve">-, Э </t>
  </si>
  <si>
    <t>УП.08</t>
  </si>
  <si>
    <t>ПП.08</t>
  </si>
  <si>
    <t>ПМ.09</t>
  </si>
  <si>
    <t>Обслуживание потребителей организаций общественного питания</t>
  </si>
  <si>
    <t>МДК.09.01</t>
  </si>
  <si>
    <t>Организация и технология  обслуживания  в  общественном  питании</t>
  </si>
  <si>
    <t>МДК,09.02</t>
  </si>
  <si>
    <t>Сервировка  стола</t>
  </si>
  <si>
    <t>УП.09</t>
  </si>
  <si>
    <t xml:space="preserve">Учебная практика </t>
  </si>
  <si>
    <t>УП.П.09</t>
  </si>
  <si>
    <t>Учебная практика на предприятии</t>
  </si>
  <si>
    <t>ПП.09</t>
  </si>
  <si>
    <t>ФК</t>
  </si>
  <si>
    <t>Физическая  культура</t>
  </si>
  <si>
    <t>З,З,З,ДЗ</t>
  </si>
  <si>
    <r>
      <t xml:space="preserve">Консультации </t>
    </r>
    <r>
      <rPr>
        <sz val="8"/>
        <rFont val="Arial Narrow"/>
        <family val="2"/>
        <charset val="204"/>
      </rPr>
      <t>на учебную группу по 100</t>
    </r>
    <r>
      <rPr>
        <b/>
        <sz val="8"/>
        <rFont val="Arial Narrow"/>
        <family val="2"/>
        <charset val="204"/>
      </rPr>
      <t xml:space="preserve"> </t>
    </r>
    <r>
      <rPr>
        <sz val="8"/>
        <rFont val="Arial Narrow"/>
        <family val="2"/>
        <charset val="204"/>
      </rPr>
      <t>часов</t>
    </r>
    <r>
      <rPr>
        <b/>
        <sz val="8"/>
        <rFont val="Arial Narrow"/>
        <family val="2"/>
        <charset val="204"/>
      </rPr>
      <t xml:space="preserve"> </t>
    </r>
    <r>
      <rPr>
        <sz val="8"/>
        <rFont val="Arial Narrow"/>
        <family val="2"/>
        <charset val="204"/>
      </rPr>
      <t>в год (всего</t>
    </r>
    <r>
      <rPr>
        <b/>
        <sz val="8"/>
        <rFont val="Arial Narrow"/>
        <family val="2"/>
        <charset val="204"/>
      </rPr>
      <t xml:space="preserve"> 200</t>
    </r>
    <r>
      <rPr>
        <sz val="8"/>
        <rFont val="Arial Narrow"/>
        <family val="2"/>
        <charset val="204"/>
      </rPr>
      <t xml:space="preserve"> часов)</t>
    </r>
  </si>
  <si>
    <t>Итоговая аттестация: вид, период проведения</t>
  </si>
  <si>
    <t>квалификационный экзамен по профессии Повар</t>
  </si>
  <si>
    <t>22-29.06.2016</t>
  </si>
  <si>
    <t>квалификационный экзамен по профессии Кондитер</t>
  </si>
  <si>
    <t>22-29.06.2017</t>
  </si>
  <si>
    <t>квалификационный экзамен по профессии Официант</t>
  </si>
  <si>
    <t>Тракторист-машинист с/х производства</t>
  </si>
  <si>
    <t>тракторист-машинист с/х пр-ва, слесарь по ремонту СХМ и оборудования, водитель автомобиля</t>
  </si>
  <si>
    <t>гр. 180</t>
  </si>
  <si>
    <t xml:space="preserve">Учебные  дисциплины </t>
  </si>
  <si>
    <t xml:space="preserve"> /7ДЗ/</t>
  </si>
  <si>
    <t xml:space="preserve">Основы правоведения </t>
  </si>
  <si>
    <t xml:space="preserve">Планирование карьеры </t>
  </si>
  <si>
    <t xml:space="preserve">Экономика отрасли и предприятия </t>
  </si>
  <si>
    <t>Оказание первой медицинской помощи</t>
  </si>
  <si>
    <t>Выполнение механизированных работ в сельскохозяйственном производстве</t>
  </si>
  <si>
    <t xml:space="preserve">Устройство тракторов </t>
  </si>
  <si>
    <t>-ДЗ,Э</t>
  </si>
  <si>
    <t>Технология механизированных работ в сельскохозяйственном производстве</t>
  </si>
  <si>
    <t>-, Дз, -, Э</t>
  </si>
  <si>
    <t>Управление транспортным средством</t>
  </si>
  <si>
    <t>-, -, Э</t>
  </si>
  <si>
    <t>Техническое обслуживание и ремонт тракторов, комбайнов и СХМ</t>
  </si>
  <si>
    <t>МДК.02.01.</t>
  </si>
  <si>
    <t>Техническое обслуживание и ремонт тракторов, СХМ и оборудования</t>
  </si>
  <si>
    <t xml:space="preserve"> 4з / 18ДЗ / 5Э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</si>
  <si>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</si>
  <si>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Произ-ое обучение (без деления)</t>
  </si>
  <si>
    <t xml:space="preserve"> Пр. практика</t>
  </si>
  <si>
    <t>Электросварщик  ручной  сварки</t>
  </si>
  <si>
    <t>Электросварщик  ручной  сварки  3-4 разряда</t>
  </si>
  <si>
    <r>
      <t xml:space="preserve">10 месяцев                    </t>
    </r>
    <r>
      <rPr>
        <b/>
        <sz val="10"/>
        <rFont val="Arial Narrow"/>
        <family val="2"/>
        <charset val="204"/>
      </rPr>
      <t xml:space="preserve"> гр.183</t>
    </r>
  </si>
  <si>
    <t>ЛПЗ</t>
  </si>
  <si>
    <t>Учебные дисциплины</t>
  </si>
  <si>
    <t>-/6ДЗ/-</t>
  </si>
  <si>
    <t>Основы  черчения</t>
  </si>
  <si>
    <t>Основы  электротехники</t>
  </si>
  <si>
    <t>Планирование карьеры</t>
  </si>
  <si>
    <t>Автоматизация производства</t>
  </si>
  <si>
    <t>-/3ДЗ/Э</t>
  </si>
  <si>
    <t>Ручная  и  частично  механизированная  сварка</t>
  </si>
  <si>
    <t>Оборудование, техника и технология резки,  сборки  и сварки металла (А)</t>
  </si>
  <si>
    <t xml:space="preserve">Технология  сварки  сложных  и  ответственных  конструкций  из  различных  материалов </t>
  </si>
  <si>
    <t>Производственная практика (3 недели)</t>
  </si>
  <si>
    <t>-9ДЗ/Э</t>
  </si>
  <si>
    <r>
      <t xml:space="preserve">Консультации </t>
    </r>
    <r>
      <rPr>
        <sz val="10"/>
        <rFont val="Arial Narrow"/>
        <family val="2"/>
        <charset val="204"/>
      </rPr>
      <t>на учебную группу по 100</t>
    </r>
    <r>
      <rPr>
        <b/>
        <sz val="10"/>
        <rFont val="Arial Narrow"/>
        <family val="2"/>
        <charset val="204"/>
      </rPr>
      <t xml:space="preserve"> </t>
    </r>
    <r>
      <rPr>
        <sz val="10"/>
        <rFont val="Arial Narrow"/>
        <family val="2"/>
        <charset val="204"/>
      </rPr>
      <t>часов</t>
    </r>
    <r>
      <rPr>
        <b/>
        <sz val="10"/>
        <rFont val="Arial Narrow"/>
        <family val="2"/>
        <charset val="204"/>
      </rPr>
      <t xml:space="preserve"> </t>
    </r>
    <r>
      <rPr>
        <sz val="10"/>
        <rFont val="Arial Narrow"/>
        <family val="2"/>
        <charset val="204"/>
      </rPr>
      <t>в год (всего</t>
    </r>
    <r>
      <rPr>
        <b/>
        <sz val="10"/>
        <rFont val="Arial Narrow"/>
        <family val="2"/>
        <charset val="204"/>
      </rPr>
      <t xml:space="preserve"> 100</t>
    </r>
    <r>
      <rPr>
        <sz val="10"/>
        <rFont val="Arial Narrow"/>
        <family val="2"/>
        <charset val="204"/>
      </rPr>
      <t xml:space="preserve"> часов)</t>
    </r>
  </si>
  <si>
    <t>квалификационный экзамен по профессии</t>
  </si>
  <si>
    <t>26-30.06.2017</t>
  </si>
  <si>
    <t xml:space="preserve"> ПЛАН УЧЕБНОГО ПРОЦЕССА</t>
  </si>
  <si>
    <t>40.02.01 Право и организация социального обеспечения</t>
  </si>
  <si>
    <t>юрист</t>
  </si>
  <si>
    <t>2 года 10 месяцев</t>
  </si>
  <si>
    <t>Курсовых работ (проектов) для СПО</t>
  </si>
  <si>
    <t>0/ 10 / 4</t>
  </si>
  <si>
    <t>0/ 8 / 1</t>
  </si>
  <si>
    <t xml:space="preserve"> - , ДЗ</t>
  </si>
  <si>
    <t>Информатика И ИКТ</t>
  </si>
  <si>
    <t>Искусство (МХК)</t>
  </si>
  <si>
    <t>З,З</t>
  </si>
  <si>
    <t>0 /2/3</t>
  </si>
  <si>
    <t>0 / 4/ 0</t>
  </si>
  <si>
    <t xml:space="preserve"> - , - ,ДЗ, ДЗ</t>
  </si>
  <si>
    <t>З,З,З,З</t>
  </si>
  <si>
    <t>0/ 2/ 0</t>
  </si>
  <si>
    <t>0 /18 / 17</t>
  </si>
  <si>
    <t>0 /12/ 10</t>
  </si>
  <si>
    <t>Теория государства и права</t>
  </si>
  <si>
    <t>Конституционное право</t>
  </si>
  <si>
    <t>Административное право</t>
  </si>
  <si>
    <t>Основы экологического права</t>
  </si>
  <si>
    <t xml:space="preserve"> - ,Э</t>
  </si>
  <si>
    <t>Гражданское право</t>
  </si>
  <si>
    <t>Семейное право</t>
  </si>
  <si>
    <t>Гражданский процесс</t>
  </si>
  <si>
    <t>Социальная работа</t>
  </si>
  <si>
    <t>Уголовное право и процесс</t>
  </si>
  <si>
    <t>Судебные и правоохранительные органы</t>
  </si>
  <si>
    <t>0 / 6 /7</t>
  </si>
  <si>
    <t>Обеспечение реализации прав граждан в сфере пенсионного обеспечения и социальной защиты</t>
  </si>
  <si>
    <t>Право социального обеспечения</t>
  </si>
  <si>
    <t>Психология социально-правовой деятельности</t>
  </si>
  <si>
    <t>Организационное обеспечение деятельности учреждений социальной защиты населения и органов Пенсионного фонда Российской Федерации</t>
  </si>
  <si>
    <t>Организация работы органов и учреждений социальной защиты населения, органов Пенсионного фонда Российской Федерации (ПФР)</t>
  </si>
  <si>
    <t>Судебно-правовая деятельность</t>
  </si>
  <si>
    <t>Осуществление защиты прав и свобод  граждан</t>
  </si>
  <si>
    <t>0/ 34 /21</t>
  </si>
  <si>
    <t>ПДП</t>
  </si>
  <si>
    <t>Преддипмлоная практика</t>
  </si>
  <si>
    <t>ГИА</t>
  </si>
  <si>
    <t>Государственная итоговая аттестация</t>
  </si>
  <si>
    <r>
      <t>Консультации</t>
    </r>
    <r>
      <rPr>
        <b/>
        <sz val="10"/>
        <color indexed="8"/>
        <rFont val="Arial Cyr"/>
        <family val="2"/>
        <charset val="204"/>
      </rPr>
      <t xml:space="preserve"> на учебную группу по  100 часов в год </t>
    </r>
    <r>
      <rPr>
        <b/>
        <sz val="11"/>
        <color indexed="8"/>
        <rFont val="Arial Cyr"/>
        <charset val="204"/>
      </rPr>
      <t>(всего 300 час)</t>
    </r>
  </si>
  <si>
    <t>Государственная (итоговая) аттестация</t>
  </si>
  <si>
    <t>1. Программа базовой подготовки</t>
  </si>
  <si>
    <t>1.1. Выпускная квалификационная работа</t>
  </si>
  <si>
    <t>108 / 4</t>
  </si>
  <si>
    <t>Выполнение выпускной квалификационной работы с 21.05 по 16.06 (всего 4 нед)</t>
  </si>
  <si>
    <t>Защита выпускной квалификационной работы с 18.06 по 30.06 (всего 2 нед)</t>
  </si>
</sst>
</file>

<file path=xl/styles.xml><?xml version="1.0" encoding="utf-8"?>
<styleSheet xmlns="http://schemas.openxmlformats.org/spreadsheetml/2006/main">
  <numFmts count="2">
    <numFmt numFmtId="164" formatCode="_-* #,##0.00\ _р_._-;\-* #,##0.00\ _р_._-;_-* &quot;-&quot;??\ _р_._-;_-@_-"/>
    <numFmt numFmtId="165" formatCode="0.0"/>
  </numFmts>
  <fonts count="5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Narrow"/>
      <family val="2"/>
      <charset val="204"/>
    </font>
    <font>
      <sz val="12"/>
      <color indexed="8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Arial Cyr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Arial Cyr"/>
      <family val="2"/>
      <charset val="204"/>
    </font>
    <font>
      <b/>
      <sz val="16"/>
      <name val="Arial Narrow"/>
      <family val="2"/>
      <charset val="204"/>
    </font>
    <font>
      <sz val="12"/>
      <color indexed="8"/>
      <name val="Arial Cyr"/>
      <family val="2"/>
      <charset val="204"/>
    </font>
    <font>
      <sz val="12"/>
      <color theme="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6"/>
      <name val="Arial Narrow"/>
      <family val="2"/>
      <charset val="204"/>
    </font>
    <font>
      <sz val="14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22"/>
      <name val="Arial Narrow"/>
      <family val="2"/>
      <charset val="204"/>
    </font>
    <font>
      <b/>
      <sz val="18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8"/>
      <name val="Arial Narrow"/>
      <family val="2"/>
      <charset val="204"/>
    </font>
    <font>
      <sz val="8"/>
      <name val="Arial Narrow"/>
      <family val="2"/>
      <charset val="204"/>
    </font>
    <font>
      <sz val="16"/>
      <color indexed="8"/>
      <name val="Arial Narrow"/>
      <family val="2"/>
      <charset val="204"/>
    </font>
    <font>
      <b/>
      <sz val="16"/>
      <color indexed="8"/>
      <name val="Arial Narrow"/>
      <family val="2"/>
      <charset val="204"/>
    </font>
    <font>
      <sz val="18"/>
      <name val="Arial Narrow"/>
      <family val="2"/>
      <charset val="204"/>
    </font>
    <font>
      <i/>
      <sz val="18"/>
      <name val="Arial Narrow"/>
      <family val="2"/>
      <charset val="204"/>
    </font>
    <font>
      <sz val="8"/>
      <color indexed="8"/>
      <name val="Arial Narrow"/>
      <family val="2"/>
      <charset val="204"/>
    </font>
    <font>
      <i/>
      <sz val="8"/>
      <name val="Arial Narrow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charset val="204"/>
    </font>
    <font>
      <b/>
      <sz val="12"/>
      <color indexed="8"/>
      <name val="Arial Cyr"/>
      <family val="2"/>
      <charset val="204"/>
    </font>
    <font>
      <b/>
      <sz val="10"/>
      <color indexed="8"/>
      <name val="Arial Cyr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Arial Cyr"/>
      <charset val="204"/>
    </font>
    <font>
      <sz val="11"/>
      <color indexed="8"/>
      <name val="Arial Cyr"/>
      <family val="2"/>
      <charset val="204"/>
    </font>
    <font>
      <sz val="11"/>
      <color indexed="8"/>
      <name val="Arial Cyr"/>
      <charset val="204"/>
    </font>
    <font>
      <b/>
      <sz val="11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9"/>
      <color indexed="8"/>
      <name val="Arial Cyr"/>
      <charset val="204"/>
    </font>
    <font>
      <b/>
      <sz val="9"/>
      <color indexed="8"/>
      <name val="Arial Cyr"/>
      <charset val="204"/>
    </font>
    <font>
      <sz val="12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1"/>
      <color indexed="8"/>
      <name val="Arial Cyr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3CD"/>
        <bgColor indexed="64"/>
      </patternFill>
    </fill>
    <fill>
      <patternFill patternType="solid">
        <fgColor rgb="FF62EDF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5999938962981048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1" fillId="0" borderId="0"/>
    <xf numFmtId="164" fontId="37" fillId="0" borderId="0" applyFont="0" applyFill="0" applyBorder="0" applyAlignment="0" applyProtection="0"/>
    <xf numFmtId="165" fontId="37" fillId="0" borderId="0" applyFont="0" applyFill="0" applyBorder="0" applyAlignment="0" applyProtection="0"/>
  </cellStyleXfs>
  <cellXfs count="1487">
    <xf numFmtId="0" fontId="0" fillId="0" borderId="0" xfId="0"/>
    <xf numFmtId="0" fontId="7" fillId="0" borderId="6" xfId="0" applyNumberFormat="1" applyFont="1" applyFill="1" applyBorder="1" applyAlignment="1">
      <alignment horizontal="center"/>
    </xf>
    <xf numFmtId="0" fontId="6" fillId="0" borderId="0" xfId="0" applyNumberFormat="1" applyFont="1" applyFill="1"/>
    <xf numFmtId="0" fontId="7" fillId="0" borderId="6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vertical="center" wrapText="1"/>
    </xf>
    <xf numFmtId="0" fontId="7" fillId="0" borderId="0" xfId="0" applyNumberFormat="1" applyFont="1" applyFill="1"/>
    <xf numFmtId="0" fontId="7" fillId="0" borderId="6" xfId="0" applyFont="1" applyFill="1" applyBorder="1" applyAlignment="1">
      <alignment horizontal="center"/>
    </xf>
    <xf numFmtId="0" fontId="6" fillId="0" borderId="0" xfId="0" applyFont="1" applyFill="1"/>
    <xf numFmtId="1" fontId="7" fillId="0" borderId="6" xfId="0" applyNumberFormat="1" applyFont="1" applyFill="1" applyBorder="1" applyAlignment="1">
      <alignment horizontal="center"/>
    </xf>
    <xf numFmtId="0" fontId="7" fillId="0" borderId="0" xfId="0" applyFont="1" applyFill="1"/>
    <xf numFmtId="0" fontId="7" fillId="0" borderId="6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17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vertical="center"/>
    </xf>
    <xf numFmtId="0" fontId="6" fillId="0" borderId="0" xfId="0" applyFont="1" applyFill="1" applyBorder="1"/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justify" vertical="top" wrapText="1"/>
    </xf>
    <xf numFmtId="0" fontId="11" fillId="0" borderId="6" xfId="0" applyFont="1" applyFill="1" applyBorder="1" applyAlignment="1">
      <alignment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vertical="top" wrapText="1"/>
    </xf>
    <xf numFmtId="0" fontId="9" fillId="0" borderId="6" xfId="0" applyFont="1" applyFill="1" applyBorder="1"/>
    <xf numFmtId="0" fontId="9" fillId="0" borderId="8" xfId="0" applyFont="1" applyFill="1" applyBorder="1"/>
    <xf numFmtId="0" fontId="9" fillId="0" borderId="8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wrapText="1"/>
    </xf>
    <xf numFmtId="1" fontId="9" fillId="0" borderId="8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top"/>
    </xf>
    <xf numFmtId="1" fontId="9" fillId="0" borderId="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wrapText="1"/>
    </xf>
    <xf numFmtId="0" fontId="9" fillId="0" borderId="6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top"/>
    </xf>
    <xf numFmtId="0" fontId="9" fillId="0" borderId="8" xfId="0" applyFont="1" applyFill="1" applyBorder="1" applyAlignment="1">
      <alignment vertical="top" wrapText="1"/>
    </xf>
    <xf numFmtId="0" fontId="9" fillId="0" borderId="0" xfId="0" applyFont="1" applyFill="1" applyAlignment="1">
      <alignment wrapText="1"/>
    </xf>
    <xf numFmtId="0" fontId="11" fillId="0" borderId="6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wrapText="1"/>
    </xf>
    <xf numFmtId="0" fontId="9" fillId="0" borderId="9" xfId="0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1" fontId="9" fillId="0" borderId="19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1" fontId="6" fillId="0" borderId="0" xfId="0" applyNumberFormat="1" applyFont="1" applyFill="1" applyBorder="1"/>
    <xf numFmtId="0" fontId="11" fillId="0" borderId="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/>
    <xf numFmtId="0" fontId="9" fillId="0" borderId="0" xfId="0" applyFont="1" applyFill="1" applyBorder="1"/>
    <xf numFmtId="0" fontId="9" fillId="0" borderId="15" xfId="0" applyFont="1" applyFill="1" applyBorder="1"/>
    <xf numFmtId="0" fontId="9" fillId="0" borderId="17" xfId="0" applyFont="1" applyFill="1" applyBorder="1"/>
    <xf numFmtId="0" fontId="9" fillId="0" borderId="2" xfId="0" applyFont="1" applyFill="1" applyBorder="1"/>
    <xf numFmtId="0" fontId="11" fillId="0" borderId="15" xfId="0" applyFont="1" applyFill="1" applyBorder="1" applyAlignment="1">
      <alignment horizontal="center"/>
    </xf>
    <xf numFmtId="0" fontId="9" fillId="0" borderId="18" xfId="0" applyFont="1" applyFill="1" applyBorder="1"/>
    <xf numFmtId="0" fontId="9" fillId="0" borderId="6" xfId="2" applyFont="1" applyFill="1" applyBorder="1" applyAlignment="1">
      <alignment wrapText="1"/>
    </xf>
    <xf numFmtId="0" fontId="9" fillId="0" borderId="6" xfId="2" applyFont="1" applyFill="1" applyBorder="1" applyAlignment="1">
      <alignment horizontal="center" wrapText="1"/>
    </xf>
    <xf numFmtId="1" fontId="9" fillId="0" borderId="6" xfId="2" applyNumberFormat="1" applyFont="1" applyFill="1" applyBorder="1" applyAlignment="1">
      <alignment horizontal="center"/>
    </xf>
    <xf numFmtId="0" fontId="9" fillId="0" borderId="6" xfId="2" applyFont="1" applyFill="1" applyBorder="1" applyAlignment="1">
      <alignment horizontal="center"/>
    </xf>
    <xf numFmtId="0" fontId="9" fillId="0" borderId="19" xfId="2" applyFont="1" applyFill="1" applyBorder="1" applyAlignment="1">
      <alignment horizontal="center"/>
    </xf>
    <xf numFmtId="0" fontId="6" fillId="0" borderId="0" xfId="2" applyFont="1" applyFill="1" applyBorder="1"/>
    <xf numFmtId="0" fontId="6" fillId="0" borderId="0" xfId="2" applyFont="1" applyFill="1" applyAlignment="1">
      <alignment wrapText="1"/>
    </xf>
    <xf numFmtId="0" fontId="6" fillId="0" borderId="6" xfId="0" applyFont="1" applyFill="1" applyBorder="1" applyAlignment="1">
      <alignment wrapText="1"/>
    </xf>
    <xf numFmtId="0" fontId="6" fillId="0" borderId="0" xfId="2" applyFont="1" applyFill="1"/>
    <xf numFmtId="0" fontId="7" fillId="4" borderId="6" xfId="2" applyFont="1" applyFill="1" applyBorder="1" applyAlignment="1">
      <alignment horizontal="justify" vertical="top" wrapText="1"/>
    </xf>
    <xf numFmtId="0" fontId="7" fillId="4" borderId="6" xfId="2" applyFont="1" applyFill="1" applyBorder="1" applyAlignment="1">
      <alignment horizontal="center" vertical="top" wrapText="1"/>
    </xf>
    <xf numFmtId="0" fontId="6" fillId="4" borderId="6" xfId="2" applyFont="1" applyFill="1" applyBorder="1" applyAlignment="1">
      <alignment horizontal="justify" vertical="top" wrapText="1"/>
    </xf>
    <xf numFmtId="0" fontId="6" fillId="0" borderId="6" xfId="2" applyFont="1" applyFill="1" applyBorder="1" applyAlignment="1">
      <alignment horizontal="justify" vertical="top" wrapText="1"/>
    </xf>
    <xf numFmtId="0" fontId="6" fillId="0" borderId="6" xfId="2" applyFont="1" applyFill="1" applyBorder="1" applyAlignment="1">
      <alignment vertical="top" wrapText="1"/>
    </xf>
    <xf numFmtId="0" fontId="6" fillId="0" borderId="6" xfId="2" applyFont="1" applyFill="1" applyBorder="1" applyAlignment="1">
      <alignment horizontal="center" vertical="top" wrapText="1"/>
    </xf>
    <xf numFmtId="0" fontId="6" fillId="0" borderId="6" xfId="2" applyNumberFormat="1" applyFont="1" applyFill="1" applyBorder="1" applyAlignment="1">
      <alignment horizontal="center" vertical="top" wrapText="1"/>
    </xf>
    <xf numFmtId="0" fontId="7" fillId="4" borderId="6" xfId="2" applyNumberFormat="1" applyFont="1" applyFill="1" applyBorder="1" applyAlignment="1">
      <alignment horizontal="center" vertical="top" wrapText="1"/>
    </xf>
    <xf numFmtId="0" fontId="9" fillId="0" borderId="6" xfId="1" applyFont="1" applyFill="1" applyBorder="1" applyAlignment="1">
      <alignment horizontal="justify" vertical="top" wrapText="1"/>
    </xf>
    <xf numFmtId="0" fontId="9" fillId="0" borderId="6" xfId="1" applyFont="1" applyFill="1" applyBorder="1" applyAlignment="1">
      <alignment vertical="top" wrapText="1"/>
    </xf>
    <xf numFmtId="0" fontId="9" fillId="0" borderId="6" xfId="1" applyFont="1" applyFill="1" applyBorder="1" applyAlignment="1">
      <alignment horizontal="center" vertical="top" wrapText="1"/>
    </xf>
    <xf numFmtId="0" fontId="9" fillId="0" borderId="6" xfId="1" applyFont="1" applyFill="1" applyBorder="1" applyAlignment="1">
      <alignment horizontal="center" vertical="top"/>
    </xf>
    <xf numFmtId="0" fontId="6" fillId="0" borderId="6" xfId="2" applyFont="1" applyFill="1" applyBorder="1" applyAlignment="1">
      <alignment horizontal="center" wrapText="1"/>
    </xf>
    <xf numFmtId="0" fontId="6" fillId="0" borderId="6" xfId="2" applyFont="1" applyFill="1" applyBorder="1" applyAlignment="1">
      <alignment wrapText="1"/>
    </xf>
    <xf numFmtId="0" fontId="9" fillId="0" borderId="6" xfId="1" applyFont="1" applyFill="1" applyBorder="1" applyAlignment="1">
      <alignment wrapText="1"/>
    </xf>
    <xf numFmtId="1" fontId="9" fillId="4" borderId="6" xfId="1" applyNumberFormat="1" applyFont="1" applyFill="1" applyBorder="1" applyAlignment="1">
      <alignment horizontal="center" vertical="top" wrapText="1"/>
    </xf>
    <xf numFmtId="0" fontId="7" fillId="4" borderId="6" xfId="2" applyFont="1" applyFill="1" applyBorder="1" applyAlignment="1">
      <alignment wrapText="1"/>
    </xf>
    <xf numFmtId="0" fontId="6" fillId="0" borderId="6" xfId="2" applyFont="1" applyFill="1" applyBorder="1" applyAlignment="1">
      <alignment horizontal="center" vertical="center" wrapText="1"/>
    </xf>
    <xf numFmtId="0" fontId="6" fillId="4" borderId="6" xfId="2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wrapText="1"/>
    </xf>
    <xf numFmtId="0" fontId="9" fillId="4" borderId="6" xfId="1" applyFont="1" applyFill="1" applyBorder="1" applyAlignment="1">
      <alignment wrapText="1"/>
    </xf>
    <xf numFmtId="0" fontId="7" fillId="0" borderId="6" xfId="2" applyFont="1" applyFill="1" applyBorder="1" applyAlignment="1">
      <alignment vertical="top" wrapText="1"/>
    </xf>
    <xf numFmtId="0" fontId="6" fillId="0" borderId="6" xfId="1" applyFont="1" applyFill="1" applyBorder="1" applyAlignment="1">
      <alignment horizontal="center"/>
    </xf>
    <xf numFmtId="0" fontId="6" fillId="0" borderId="19" xfId="1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6" fillId="0" borderId="0" xfId="1" applyFont="1" applyFill="1" applyBorder="1"/>
    <xf numFmtId="0" fontId="9" fillId="0" borderId="0" xfId="2" applyFont="1" applyFill="1"/>
    <xf numFmtId="0" fontId="11" fillId="0" borderId="1" xfId="2" applyFont="1" applyFill="1" applyBorder="1" applyAlignment="1">
      <alignment horizontal="center" wrapText="1"/>
    </xf>
    <xf numFmtId="0" fontId="11" fillId="0" borderId="0" xfId="2" applyFont="1" applyFill="1"/>
    <xf numFmtId="0" fontId="9" fillId="0" borderId="3" xfId="2" applyFont="1" applyFill="1" applyBorder="1" applyAlignment="1"/>
    <xf numFmtId="0" fontId="6" fillId="0" borderId="3" xfId="2" applyFont="1" applyFill="1" applyBorder="1" applyAlignment="1"/>
    <xf numFmtId="0" fontId="6" fillId="0" borderId="6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vertical="center" textRotation="90" wrapText="1"/>
    </xf>
    <xf numFmtId="0" fontId="6" fillId="0" borderId="16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/>
    </xf>
    <xf numFmtId="0" fontId="7" fillId="4" borderId="6" xfId="2" applyFont="1" applyFill="1" applyBorder="1" applyAlignment="1">
      <alignment vertical="top" wrapText="1"/>
    </xf>
    <xf numFmtId="0" fontId="6" fillId="0" borderId="21" xfId="1" applyFont="1" applyFill="1" applyBorder="1" applyAlignment="1">
      <alignment horizontal="center" vertical="center" wrapText="1"/>
    </xf>
    <xf numFmtId="0" fontId="6" fillId="0" borderId="6" xfId="2" applyFont="1" applyFill="1" applyBorder="1"/>
    <xf numFmtId="0" fontId="6" fillId="0" borderId="6" xfId="2" applyNumberFormat="1" applyFont="1" applyFill="1" applyBorder="1" applyAlignment="1">
      <alignment horizontal="center"/>
    </xf>
    <xf numFmtId="0" fontId="7" fillId="4" borderId="6" xfId="1" applyFont="1" applyFill="1" applyBorder="1" applyAlignment="1">
      <alignment horizontal="center"/>
    </xf>
    <xf numFmtId="0" fontId="7" fillId="4" borderId="6" xfId="1" applyFont="1" applyFill="1" applyBorder="1" applyAlignment="1">
      <alignment vertical="top" wrapText="1"/>
    </xf>
    <xf numFmtId="49" fontId="7" fillId="4" borderId="6" xfId="1" applyNumberFormat="1" applyFont="1" applyFill="1" applyBorder="1" applyAlignment="1">
      <alignment horizontal="center"/>
    </xf>
    <xf numFmtId="1" fontId="6" fillId="4" borderId="6" xfId="1" applyNumberFormat="1" applyFont="1" applyFill="1" applyBorder="1" applyAlignment="1">
      <alignment horizontal="center"/>
    </xf>
    <xf numFmtId="0" fontId="6" fillId="0" borderId="8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0" fontId="6" fillId="0" borderId="8" xfId="1" applyFont="1" applyFill="1" applyBorder="1"/>
    <xf numFmtId="1" fontId="6" fillId="0" borderId="8" xfId="1" applyNumberFormat="1" applyFont="1" applyFill="1" applyBorder="1" applyAlignment="1">
      <alignment horizontal="center" vertical="center"/>
    </xf>
    <xf numFmtId="0" fontId="6" fillId="0" borderId="6" xfId="1" applyFont="1" applyFill="1" applyBorder="1"/>
    <xf numFmtId="0" fontId="7" fillId="4" borderId="6" xfId="1" applyFont="1" applyFill="1" applyBorder="1" applyAlignment="1">
      <alignment horizontal="center" vertical="top"/>
    </xf>
    <xf numFmtId="0" fontId="7" fillId="4" borderId="10" xfId="1" applyFont="1" applyFill="1" applyBorder="1" applyAlignment="1">
      <alignment wrapText="1"/>
    </xf>
    <xf numFmtId="49" fontId="7" fillId="4" borderId="10" xfId="1" applyNumberFormat="1" applyFont="1" applyFill="1" applyBorder="1" applyAlignment="1">
      <alignment horizontal="center"/>
    </xf>
    <xf numFmtId="1" fontId="6" fillId="4" borderId="10" xfId="1" applyNumberFormat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top"/>
    </xf>
    <xf numFmtId="1" fontId="6" fillId="0" borderId="6" xfId="1" applyNumberFormat="1" applyFont="1" applyFill="1" applyBorder="1" applyAlignment="1">
      <alignment horizontal="center" vertical="center"/>
    </xf>
    <xf numFmtId="0" fontId="7" fillId="4" borderId="6" xfId="1" applyFont="1" applyFill="1" applyBorder="1"/>
    <xf numFmtId="1" fontId="6" fillId="4" borderId="6" xfId="1" applyNumberFormat="1" applyFont="1" applyFill="1" applyBorder="1" applyAlignment="1">
      <alignment horizontal="center" vertical="center"/>
    </xf>
    <xf numFmtId="0" fontId="7" fillId="4" borderId="14" xfId="1" applyFont="1" applyFill="1" applyBorder="1" applyAlignment="1">
      <alignment wrapText="1"/>
    </xf>
    <xf numFmtId="1" fontId="6" fillId="0" borderId="6" xfId="1" applyNumberFormat="1" applyFont="1" applyFill="1" applyBorder="1" applyAlignment="1">
      <alignment horizontal="left" vertical="center"/>
    </xf>
    <xf numFmtId="1" fontId="6" fillId="0" borderId="6" xfId="1" applyNumberFormat="1" applyFont="1" applyFill="1" applyBorder="1" applyAlignment="1">
      <alignment horizontal="left" vertical="center" wrapText="1"/>
    </xf>
    <xf numFmtId="0" fontId="6" fillId="0" borderId="10" xfId="1" applyFont="1" applyFill="1" applyBorder="1" applyAlignment="1">
      <alignment horizontal="center"/>
    </xf>
    <xf numFmtId="0" fontId="7" fillId="4" borderId="8" xfId="1" applyFont="1" applyFill="1" applyBorder="1" applyAlignment="1">
      <alignment vertical="top" wrapText="1"/>
    </xf>
    <xf numFmtId="0" fontId="6" fillId="4" borderId="6" xfId="1" applyFont="1" applyFill="1" applyBorder="1" applyAlignment="1">
      <alignment horizontal="center" wrapText="1"/>
    </xf>
    <xf numFmtId="0" fontId="6" fillId="4" borderId="6" xfId="1" applyFont="1" applyFill="1" applyBorder="1" applyAlignment="1">
      <alignment horizontal="center" vertical="top"/>
    </xf>
    <xf numFmtId="0" fontId="6" fillId="4" borderId="8" xfId="1" applyFont="1" applyFill="1" applyBorder="1" applyAlignment="1">
      <alignment horizontal="center" vertical="center"/>
    </xf>
    <xf numFmtId="0" fontId="6" fillId="4" borderId="19" xfId="1" applyFont="1" applyFill="1" applyBorder="1" applyAlignment="1">
      <alignment horizontal="center" vertical="center"/>
    </xf>
    <xf numFmtId="0" fontId="6" fillId="4" borderId="6" xfId="1" applyFont="1" applyFill="1" applyBorder="1" applyAlignment="1">
      <alignment horizontal="center"/>
    </xf>
    <xf numFmtId="0" fontId="6" fillId="0" borderId="11" xfId="1" applyFont="1" applyFill="1" applyBorder="1" applyAlignment="1">
      <alignment horizontal="center" wrapText="1"/>
    </xf>
    <xf numFmtId="0" fontId="6" fillId="4" borderId="10" xfId="1" applyFont="1" applyFill="1" applyBorder="1" applyAlignment="1">
      <alignment horizontal="center"/>
    </xf>
    <xf numFmtId="1" fontId="6" fillId="0" borderId="10" xfId="1" applyNumberFormat="1" applyFont="1" applyFill="1" applyBorder="1" applyAlignment="1">
      <alignment horizontal="center" vertical="center"/>
    </xf>
    <xf numFmtId="1" fontId="6" fillId="0" borderId="17" xfId="1" applyNumberFormat="1" applyFont="1" applyFill="1" applyBorder="1" applyAlignment="1">
      <alignment horizontal="center" vertical="center"/>
    </xf>
    <xf numFmtId="1" fontId="6" fillId="0" borderId="6" xfId="1" applyNumberFormat="1" applyFont="1" applyFill="1" applyBorder="1" applyAlignment="1">
      <alignment horizontal="center"/>
    </xf>
    <xf numFmtId="0" fontId="6" fillId="0" borderId="11" xfId="1" applyFont="1" applyFill="1" applyBorder="1" applyAlignment="1">
      <alignment horizontal="center"/>
    </xf>
    <xf numFmtId="1" fontId="6" fillId="0" borderId="19" xfId="1" applyNumberFormat="1" applyFont="1" applyFill="1" applyBorder="1" applyAlignment="1">
      <alignment horizontal="center"/>
    </xf>
    <xf numFmtId="0" fontId="7" fillId="0" borderId="13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6" fillId="0" borderId="13" xfId="1" applyFont="1" applyFill="1" applyBorder="1"/>
    <xf numFmtId="0" fontId="6" fillId="0" borderId="15" xfId="1" applyFont="1" applyFill="1" applyBorder="1"/>
    <xf numFmtId="0" fontId="7" fillId="0" borderId="13" xfId="1" applyFont="1" applyFill="1" applyBorder="1"/>
    <xf numFmtId="0" fontId="6" fillId="0" borderId="17" xfId="1" applyFont="1" applyFill="1" applyBorder="1"/>
    <xf numFmtId="0" fontId="6" fillId="0" borderId="2" xfId="1" applyFont="1" applyFill="1" applyBorder="1"/>
    <xf numFmtId="0" fontId="6" fillId="0" borderId="0" xfId="1" applyFont="1" applyFill="1"/>
    <xf numFmtId="0" fontId="7" fillId="4" borderId="6" xfId="1" applyFont="1" applyFill="1" applyBorder="1" applyAlignment="1">
      <alignment horizontal="center" vertical="center"/>
    </xf>
    <xf numFmtId="0" fontId="7" fillId="4" borderId="6" xfId="2" applyFont="1" applyFill="1" applyBorder="1" applyAlignment="1">
      <alignment vertical="center" wrapText="1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6" fillId="6" borderId="6" xfId="1" applyFont="1" applyFill="1" applyBorder="1"/>
    <xf numFmtId="0" fontId="11" fillId="6" borderId="6" xfId="1" applyFont="1" applyFill="1" applyBorder="1"/>
    <xf numFmtId="0" fontId="6" fillId="6" borderId="11" xfId="1" applyFont="1" applyFill="1" applyBorder="1" applyAlignment="1">
      <alignment horizontal="center"/>
    </xf>
    <xf numFmtId="1" fontId="6" fillId="6" borderId="6" xfId="1" applyNumberFormat="1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/>
    </xf>
    <xf numFmtId="0" fontId="13" fillId="7" borderId="6" xfId="0" applyFont="1" applyFill="1" applyBorder="1" applyAlignment="1">
      <alignment horizontal="center"/>
    </xf>
    <xf numFmtId="0" fontId="6" fillId="0" borderId="10" xfId="1" applyFont="1" applyFill="1" applyBorder="1" applyAlignment="1">
      <alignment horizontal="center" vertical="center"/>
    </xf>
    <xf numFmtId="0" fontId="13" fillId="7" borderId="26" xfId="0" applyFont="1" applyFill="1" applyBorder="1" applyAlignment="1">
      <alignment horizontal="center"/>
    </xf>
    <xf numFmtId="1" fontId="6" fillId="0" borderId="0" xfId="1" applyNumberFormat="1" applyFont="1" applyFill="1" applyBorder="1"/>
    <xf numFmtId="1" fontId="6" fillId="0" borderId="6" xfId="1" applyNumberFormat="1" applyFont="1" applyFill="1" applyBorder="1" applyAlignment="1">
      <alignment horizontal="left" vertical="top" wrapText="1"/>
    </xf>
    <xf numFmtId="0" fontId="6" fillId="0" borderId="10" xfId="1" applyFont="1" applyFill="1" applyBorder="1" applyAlignment="1">
      <alignment horizontal="center" vertical="center"/>
    </xf>
    <xf numFmtId="0" fontId="5" fillId="0" borderId="0" xfId="0" applyNumberFormat="1" applyFont="1" applyFill="1"/>
    <xf numFmtId="0" fontId="7" fillId="0" borderId="6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vertical="center" wrapText="1"/>
    </xf>
    <xf numFmtId="0" fontId="6" fillId="0" borderId="6" xfId="0" applyNumberFormat="1" applyFont="1" applyFill="1" applyBorder="1" applyAlignment="1">
      <alignment horizontal="center" wrapText="1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/>
    <xf numFmtId="0" fontId="6" fillId="0" borderId="6" xfId="0" applyNumberFormat="1" applyFont="1" applyFill="1" applyBorder="1" applyAlignment="1">
      <alignment wrapText="1"/>
    </xf>
    <xf numFmtId="0" fontId="6" fillId="0" borderId="6" xfId="0" applyNumberFormat="1" applyFont="1" applyFill="1" applyBorder="1" applyAlignment="1">
      <alignment vertical="top" wrapText="1"/>
    </xf>
    <xf numFmtId="0" fontId="6" fillId="0" borderId="8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vertical="center"/>
    </xf>
    <xf numFmtId="0" fontId="5" fillId="0" borderId="6" xfId="0" applyNumberFormat="1" applyFont="1" applyFill="1" applyBorder="1"/>
    <xf numFmtId="0" fontId="6" fillId="0" borderId="6" xfId="0" applyNumberFormat="1" applyFont="1" applyFill="1" applyBorder="1" applyAlignment="1"/>
    <xf numFmtId="0" fontId="14" fillId="0" borderId="6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justify" vertical="top" wrapText="1"/>
    </xf>
    <xf numFmtId="0" fontId="9" fillId="0" borderId="11" xfId="1" applyNumberFormat="1" applyFont="1" applyFill="1" applyBorder="1" applyAlignment="1">
      <alignment horizontal="center" vertical="top" wrapText="1"/>
    </xf>
    <xf numFmtId="0" fontId="5" fillId="0" borderId="6" xfId="1" applyNumberFormat="1" applyFont="1" applyFill="1" applyBorder="1" applyAlignment="1">
      <alignment horizontal="center" vertical="center"/>
    </xf>
    <xf numFmtId="0" fontId="5" fillId="0" borderId="19" xfId="1" applyNumberFormat="1" applyFont="1" applyFill="1" applyBorder="1" applyAlignment="1">
      <alignment horizontal="center" vertical="center"/>
    </xf>
    <xf numFmtId="0" fontId="5" fillId="0" borderId="6" xfId="1" applyNumberFormat="1" applyFont="1" applyFill="1" applyBorder="1" applyAlignment="1">
      <alignment horizontal="center"/>
    </xf>
    <xf numFmtId="0" fontId="5" fillId="0" borderId="0" xfId="1" applyNumberFormat="1" applyFont="1" applyFill="1" applyBorder="1"/>
    <xf numFmtId="0" fontId="5" fillId="0" borderId="6" xfId="1" applyNumberFormat="1" applyFont="1" applyFill="1" applyBorder="1"/>
    <xf numFmtId="0" fontId="5" fillId="0" borderId="6" xfId="0" applyNumberFormat="1" applyFont="1" applyFill="1" applyBorder="1" applyAlignment="1">
      <alignment horizontal="center"/>
    </xf>
    <xf numFmtId="0" fontId="14" fillId="0" borderId="6" xfId="0" applyNumberFormat="1" applyFont="1" applyFill="1" applyBorder="1" applyAlignment="1">
      <alignment wrapText="1"/>
    </xf>
    <xf numFmtId="0" fontId="5" fillId="0" borderId="6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wrapText="1"/>
    </xf>
    <xf numFmtId="0" fontId="6" fillId="0" borderId="10" xfId="0" applyNumberFormat="1" applyFont="1" applyFill="1" applyBorder="1" applyAlignment="1">
      <alignment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0" xfId="0" applyFont="1" applyFill="1" applyAlignment="1">
      <alignment horizontal="right"/>
    </xf>
    <xf numFmtId="0" fontId="14" fillId="0" borderId="0" xfId="0" applyNumberFormat="1" applyFont="1" applyFill="1"/>
    <xf numFmtId="0" fontId="6" fillId="0" borderId="10" xfId="0" applyNumberFormat="1" applyFont="1" applyFill="1" applyBorder="1" applyAlignment="1">
      <alignment vertical="center" textRotation="90" wrapText="1"/>
    </xf>
    <xf numFmtId="0" fontId="6" fillId="0" borderId="16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/>
    <xf numFmtId="0" fontId="8" fillId="0" borderId="0" xfId="0" applyNumberFormat="1" applyFont="1" applyFill="1"/>
    <xf numFmtId="0" fontId="6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vertical="center"/>
    </xf>
    <xf numFmtId="0" fontId="6" fillId="0" borderId="21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vertical="center"/>
    </xf>
    <xf numFmtId="0" fontId="6" fillId="0" borderId="17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7" fillId="4" borderId="6" xfId="0" applyNumberFormat="1" applyFont="1" applyFill="1" applyBorder="1" applyAlignment="1">
      <alignment horizontal="center"/>
    </xf>
    <xf numFmtId="0" fontId="7" fillId="4" borderId="6" xfId="0" applyNumberFormat="1" applyFont="1" applyFill="1" applyBorder="1"/>
    <xf numFmtId="0" fontId="7" fillId="4" borderId="6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Alignment="1">
      <alignment wrapText="1"/>
    </xf>
    <xf numFmtId="0" fontId="7" fillId="4" borderId="6" xfId="0" applyNumberFormat="1" applyFont="1" applyFill="1" applyBorder="1" applyAlignment="1">
      <alignment horizontal="center" wrapText="1"/>
    </xf>
    <xf numFmtId="0" fontId="7" fillId="4" borderId="6" xfId="0" applyNumberFormat="1" applyFont="1" applyFill="1" applyBorder="1" applyAlignment="1">
      <alignment horizontal="center" vertical="center"/>
    </xf>
    <xf numFmtId="0" fontId="7" fillId="4" borderId="6" xfId="0" applyNumberFormat="1" applyFont="1" applyFill="1" applyBorder="1" applyAlignment="1">
      <alignment vertical="center" wrapText="1"/>
    </xf>
    <xf numFmtId="0" fontId="7" fillId="4" borderId="6" xfId="0" applyNumberFormat="1" applyFont="1" applyFill="1" applyBorder="1" applyAlignment="1">
      <alignment vertical="center"/>
    </xf>
    <xf numFmtId="0" fontId="7" fillId="4" borderId="8" xfId="0" applyNumberFormat="1" applyFont="1" applyFill="1" applyBorder="1" applyAlignment="1">
      <alignment vertical="center" wrapText="1"/>
    </xf>
    <xf numFmtId="0" fontId="7" fillId="4" borderId="11" xfId="0" applyNumberFormat="1" applyFont="1" applyFill="1" applyBorder="1" applyAlignment="1">
      <alignment horizontal="center" vertical="center"/>
    </xf>
    <xf numFmtId="0" fontId="7" fillId="4" borderId="9" xfId="0" applyNumberFormat="1" applyFont="1" applyFill="1" applyBorder="1" applyAlignment="1">
      <alignment horizontal="center" vertical="center"/>
    </xf>
    <xf numFmtId="0" fontId="7" fillId="4" borderId="6" xfId="0" applyNumberFormat="1" applyFont="1" applyFill="1" applyBorder="1" applyAlignment="1">
      <alignment horizontal="left" vertical="center" wrapText="1"/>
    </xf>
    <xf numFmtId="0" fontId="6" fillId="4" borderId="6" xfId="0" applyNumberFormat="1" applyFont="1" applyFill="1" applyBorder="1" applyAlignment="1">
      <alignment horizontal="center"/>
    </xf>
    <xf numFmtId="0" fontId="7" fillId="6" borderId="6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7" fillId="4" borderId="19" xfId="2" applyFont="1" applyFill="1" applyBorder="1" applyAlignment="1">
      <alignment horizontal="center" vertical="top" wrapText="1"/>
    </xf>
    <xf numFmtId="0" fontId="7" fillId="4" borderId="19" xfId="2" applyNumberFormat="1" applyFont="1" applyFill="1" applyBorder="1" applyAlignment="1">
      <alignment horizontal="center" vertical="top" wrapText="1"/>
    </xf>
    <xf numFmtId="1" fontId="6" fillId="4" borderId="19" xfId="1" applyNumberFormat="1" applyFont="1" applyFill="1" applyBorder="1" applyAlignment="1">
      <alignment horizontal="center"/>
    </xf>
    <xf numFmtId="1" fontId="6" fillId="4" borderId="9" xfId="1" applyNumberFormat="1" applyFont="1" applyFill="1" applyBorder="1" applyAlignment="1">
      <alignment horizontal="center" vertical="center"/>
    </xf>
    <xf numFmtId="1" fontId="6" fillId="4" borderId="19" xfId="1" applyNumberFormat="1" applyFont="1" applyFill="1" applyBorder="1" applyAlignment="1">
      <alignment horizontal="center" vertical="center"/>
    </xf>
    <xf numFmtId="1" fontId="9" fillId="4" borderId="19" xfId="1" applyNumberFormat="1" applyFont="1" applyFill="1" applyBorder="1" applyAlignment="1">
      <alignment horizontal="center" vertical="top" wrapText="1"/>
    </xf>
    <xf numFmtId="0" fontId="6" fillId="4" borderId="19" xfId="1" applyFont="1" applyFill="1" applyBorder="1" applyAlignment="1">
      <alignment horizontal="center"/>
    </xf>
    <xf numFmtId="1" fontId="6" fillId="0" borderId="19" xfId="1" applyNumberFormat="1" applyFont="1" applyFill="1" applyBorder="1" applyAlignment="1">
      <alignment horizontal="center" vertical="center"/>
    </xf>
    <xf numFmtId="0" fontId="6" fillId="4" borderId="9" xfId="1" applyFont="1" applyFill="1" applyBorder="1" applyAlignment="1">
      <alignment horizontal="center"/>
    </xf>
    <xf numFmtId="1" fontId="6" fillId="0" borderId="9" xfId="1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wrapText="1"/>
    </xf>
    <xf numFmtId="1" fontId="6" fillId="6" borderId="19" xfId="1" applyNumberFormat="1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"/>
    </xf>
    <xf numFmtId="0" fontId="6" fillId="0" borderId="9" xfId="1" applyFont="1" applyFill="1" applyBorder="1" applyAlignment="1">
      <alignment horizontal="center" vertical="center"/>
    </xf>
    <xf numFmtId="0" fontId="13" fillId="7" borderId="24" xfId="0" applyFont="1" applyFill="1" applyBorder="1" applyAlignment="1">
      <alignment horizontal="center"/>
    </xf>
    <xf numFmtId="0" fontId="13" fillId="7" borderId="19" xfId="0" applyFont="1" applyFill="1" applyBorder="1" applyAlignment="1">
      <alignment horizontal="center"/>
    </xf>
    <xf numFmtId="0" fontId="7" fillId="4" borderId="6" xfId="2" applyFont="1" applyFill="1" applyBorder="1" applyAlignment="1">
      <alignment horizontal="center" wrapText="1"/>
    </xf>
    <xf numFmtId="0" fontId="7" fillId="4" borderId="6" xfId="2" applyNumberFormat="1" applyFont="1" applyFill="1" applyBorder="1" applyAlignment="1">
      <alignment horizontal="center" wrapText="1"/>
    </xf>
    <xf numFmtId="1" fontId="9" fillId="4" borderId="6" xfId="1" applyNumberFormat="1" applyFont="1" applyFill="1" applyBorder="1" applyAlignment="1">
      <alignment horizontal="center" wrapText="1"/>
    </xf>
    <xf numFmtId="0" fontId="9" fillId="0" borderId="0" xfId="0" applyNumberFormat="1" applyFont="1" applyFill="1"/>
    <xf numFmtId="0" fontId="11" fillId="0" borderId="1" xfId="0" applyNumberFormat="1" applyFont="1" applyFill="1" applyBorder="1" applyAlignment="1">
      <alignment horizontal="center" wrapText="1"/>
    </xf>
    <xf numFmtId="0" fontId="9" fillId="0" borderId="0" xfId="0" applyNumberFormat="1" applyFont="1" applyFill="1" applyAlignment="1"/>
    <xf numFmtId="0" fontId="11" fillId="0" borderId="0" xfId="0" applyNumberFormat="1" applyFont="1" applyFill="1"/>
    <xf numFmtId="0" fontId="9" fillId="0" borderId="3" xfId="0" applyNumberFormat="1" applyFont="1" applyFill="1" applyBorder="1" applyAlignment="1"/>
    <xf numFmtId="0" fontId="6" fillId="0" borderId="3" xfId="0" applyNumberFormat="1" applyFont="1" applyFill="1" applyBorder="1" applyAlignment="1"/>
    <xf numFmtId="0" fontId="7" fillId="6" borderId="6" xfId="0" applyFont="1" applyFill="1" applyBorder="1" applyAlignment="1">
      <alignment horizontal="center"/>
    </xf>
    <xf numFmtId="0" fontId="6" fillId="6" borderId="6" xfId="1" applyFont="1" applyFill="1" applyBorder="1" applyAlignment="1">
      <alignment horizontal="center"/>
    </xf>
    <xf numFmtId="0" fontId="7" fillId="6" borderId="6" xfId="0" applyFont="1" applyFill="1" applyBorder="1" applyAlignment="1">
      <alignment wrapText="1"/>
    </xf>
    <xf numFmtId="49" fontId="7" fillId="6" borderId="6" xfId="0" applyNumberFormat="1" applyFont="1" applyFill="1" applyBorder="1" applyAlignment="1">
      <alignment horizontal="center"/>
    </xf>
    <xf numFmtId="1" fontId="7" fillId="6" borderId="6" xfId="0" applyNumberFormat="1" applyFont="1" applyFill="1" applyBorder="1" applyAlignment="1">
      <alignment horizontal="center"/>
    </xf>
    <xf numFmtId="0" fontId="7" fillId="6" borderId="6" xfId="0" applyFont="1" applyFill="1" applyBorder="1" applyAlignment="1"/>
    <xf numFmtId="0" fontId="7" fillId="6" borderId="8" xfId="0" applyFont="1" applyFill="1" applyBorder="1" applyAlignment="1">
      <alignment wrapText="1"/>
    </xf>
    <xf numFmtId="0" fontId="7" fillId="0" borderId="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6" borderId="6" xfId="0" applyFont="1" applyFill="1" applyBorder="1"/>
    <xf numFmtId="0" fontId="7" fillId="6" borderId="6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wrapText="1"/>
    </xf>
    <xf numFmtId="49" fontId="7" fillId="6" borderId="6" xfId="0" applyNumberFormat="1" applyFont="1" applyFill="1" applyBorder="1" applyAlignment="1">
      <alignment horizontal="center" wrapText="1"/>
    </xf>
    <xf numFmtId="1" fontId="7" fillId="6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49" fontId="6" fillId="0" borderId="6" xfId="0" applyNumberFormat="1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/>
    <xf numFmtId="0" fontId="6" fillId="0" borderId="6" xfId="0" applyFont="1" applyFill="1" applyBorder="1" applyAlignment="1">
      <alignment vertical="top" wrapText="1"/>
    </xf>
    <xf numFmtId="0" fontId="6" fillId="6" borderId="6" xfId="0" applyFont="1" applyFill="1" applyBorder="1" applyAlignment="1">
      <alignment horizontal="center"/>
    </xf>
    <xf numFmtId="1" fontId="7" fillId="6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wrapText="1"/>
    </xf>
    <xf numFmtId="1" fontId="6" fillId="0" borderId="6" xfId="0" applyNumberFormat="1" applyFont="1" applyFill="1" applyBorder="1" applyAlignment="1">
      <alignment horizontal="center"/>
    </xf>
    <xf numFmtId="0" fontId="6" fillId="0" borderId="8" xfId="0" applyFont="1" applyFill="1" applyBorder="1" applyAlignment="1"/>
    <xf numFmtId="0" fontId="6" fillId="0" borderId="8" xfId="0" applyFont="1" applyFill="1" applyBorder="1" applyAlignment="1">
      <alignment horizontal="center"/>
    </xf>
    <xf numFmtId="0" fontId="6" fillId="0" borderId="6" xfId="0" applyFont="1" applyFill="1" applyBorder="1" applyAlignment="1"/>
    <xf numFmtId="0" fontId="6" fillId="0" borderId="0" xfId="0" applyFont="1" applyFill="1" applyBorder="1" applyAlignment="1">
      <alignment wrapText="1"/>
    </xf>
    <xf numFmtId="0" fontId="6" fillId="0" borderId="9" xfId="0" applyFont="1" applyFill="1" applyBorder="1" applyAlignment="1">
      <alignment horizontal="center"/>
    </xf>
    <xf numFmtId="16" fontId="6" fillId="0" borderId="6" xfId="0" applyNumberFormat="1" applyFont="1" applyFill="1" applyBorder="1" applyAlignment="1"/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13" xfId="0" applyFont="1" applyFill="1" applyBorder="1"/>
    <xf numFmtId="0" fontId="6" fillId="0" borderId="2" xfId="0" applyFont="1" applyFill="1" applyBorder="1"/>
    <xf numFmtId="1" fontId="6" fillId="0" borderId="0" xfId="0" applyNumberFormat="1" applyFont="1" applyFill="1"/>
    <xf numFmtId="0" fontId="11" fillId="0" borderId="1" xfId="0" applyFont="1" applyFill="1" applyBorder="1" applyAlignment="1">
      <alignment horizontal="center" wrapText="1"/>
    </xf>
    <xf numFmtId="0" fontId="9" fillId="0" borderId="0" xfId="0" applyFont="1" applyFill="1" applyAlignment="1"/>
    <xf numFmtId="0" fontId="11" fillId="0" borderId="0" xfId="0" applyFont="1" applyFill="1"/>
    <xf numFmtId="0" fontId="9" fillId="0" borderId="3" xfId="0" applyFont="1" applyFill="1" applyBorder="1" applyAlignment="1"/>
    <xf numFmtId="0" fontId="6" fillId="0" borderId="3" xfId="0" applyFont="1" applyFill="1" applyBorder="1" applyAlignment="1"/>
    <xf numFmtId="0" fontId="11" fillId="6" borderId="0" xfId="0" applyFont="1" applyFill="1" applyAlignment="1">
      <alignment wrapText="1"/>
    </xf>
    <xf numFmtId="0" fontId="7" fillId="6" borderId="6" xfId="0" applyFont="1" applyFill="1" applyBorder="1" applyAlignment="1">
      <alignment horizontal="center" wrapText="1"/>
    </xf>
    <xf numFmtId="0" fontId="7" fillId="6" borderId="9" xfId="0" applyFont="1" applyFill="1" applyBorder="1" applyAlignment="1">
      <alignment horizontal="center"/>
    </xf>
    <xf numFmtId="49" fontId="7" fillId="4" borderId="6" xfId="0" applyNumberFormat="1" applyFont="1" applyFill="1" applyBorder="1" applyAlignment="1">
      <alignment horizontal="center"/>
    </xf>
    <xf numFmtId="1" fontId="7" fillId="4" borderId="6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/>
    <xf numFmtId="0" fontId="6" fillId="0" borderId="15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/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justify" vertical="top" wrapText="1"/>
    </xf>
    <xf numFmtId="0" fontId="11" fillId="4" borderId="6" xfId="0" applyFont="1" applyFill="1" applyBorder="1" applyAlignment="1">
      <alignment vertical="top" wrapText="1"/>
    </xf>
    <xf numFmtId="0" fontId="11" fillId="4" borderId="6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top" wrapText="1"/>
    </xf>
    <xf numFmtId="0" fontId="11" fillId="4" borderId="10" xfId="0" applyFont="1" applyFill="1" applyBorder="1" applyAlignment="1">
      <alignment horizontal="center"/>
    </xf>
    <xf numFmtId="49" fontId="11" fillId="4" borderId="10" xfId="0" applyNumberFormat="1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center"/>
    </xf>
    <xf numFmtId="1" fontId="9" fillId="4" borderId="6" xfId="0" applyNumberFormat="1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 vertical="top"/>
    </xf>
    <xf numFmtId="0" fontId="11" fillId="4" borderId="10" xfId="0" applyFont="1" applyFill="1" applyBorder="1" applyAlignment="1">
      <alignment wrapText="1"/>
    </xf>
    <xf numFmtId="1" fontId="9" fillId="4" borderId="10" xfId="0" applyNumberFormat="1" applyFont="1" applyFill="1" applyBorder="1" applyAlignment="1">
      <alignment horizontal="center" vertical="center"/>
    </xf>
    <xf numFmtId="1" fontId="9" fillId="4" borderId="6" xfId="0" applyNumberFormat="1" applyFont="1" applyFill="1" applyBorder="1" applyAlignment="1">
      <alignment horizontal="center" vertical="center"/>
    </xf>
    <xf numFmtId="0" fontId="11" fillId="4" borderId="6" xfId="0" applyFont="1" applyFill="1" applyBorder="1"/>
    <xf numFmtId="49" fontId="11" fillId="4" borderId="6" xfId="0" applyNumberFormat="1" applyFont="1" applyFill="1" applyBorder="1" applyAlignment="1">
      <alignment horizontal="center"/>
    </xf>
    <xf numFmtId="0" fontId="11" fillId="4" borderId="14" xfId="0" applyFont="1" applyFill="1" applyBorder="1" applyAlignment="1">
      <alignment wrapText="1"/>
    </xf>
    <xf numFmtId="0" fontId="9" fillId="4" borderId="6" xfId="0" applyFont="1" applyFill="1" applyBorder="1" applyAlignment="1">
      <alignment horizontal="center" vertical="top"/>
    </xf>
    <xf numFmtId="0" fontId="11" fillId="4" borderId="10" xfId="0" applyFont="1" applyFill="1" applyBorder="1" applyAlignment="1">
      <alignment vertical="top" wrapText="1"/>
    </xf>
    <xf numFmtId="0" fontId="11" fillId="4" borderId="6" xfId="0" applyFont="1" applyFill="1" applyBorder="1" applyAlignment="1">
      <alignment horizontal="center"/>
    </xf>
    <xf numFmtId="1" fontId="9" fillId="4" borderId="6" xfId="0" applyNumberFormat="1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wrapText="1"/>
    </xf>
    <xf numFmtId="0" fontId="11" fillId="4" borderId="6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wrapText="1"/>
    </xf>
    <xf numFmtId="1" fontId="9" fillId="4" borderId="19" xfId="0" applyNumberFormat="1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1" fontId="9" fillId="6" borderId="6" xfId="0" applyNumberFormat="1" applyFont="1" applyFill="1" applyBorder="1" applyAlignment="1">
      <alignment horizontal="center"/>
    </xf>
    <xf numFmtId="1" fontId="9" fillId="6" borderId="19" xfId="0" applyNumberFormat="1" applyFont="1" applyFill="1" applyBorder="1" applyAlignment="1">
      <alignment horizontal="center"/>
    </xf>
    <xf numFmtId="0" fontId="9" fillId="6" borderId="10" xfId="0" applyFont="1" applyFill="1" applyBorder="1"/>
    <xf numFmtId="0" fontId="9" fillId="6" borderId="10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/>
    </xf>
    <xf numFmtId="1" fontId="9" fillId="6" borderId="10" xfId="0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6" fillId="0" borderId="3" xfId="0" applyFont="1" applyFill="1" applyBorder="1"/>
    <xf numFmtId="0" fontId="9" fillId="0" borderId="11" xfId="1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justify" vertical="top" wrapText="1"/>
    </xf>
    <xf numFmtId="0" fontId="9" fillId="0" borderId="11" xfId="1" applyFont="1" applyFill="1" applyBorder="1" applyAlignment="1">
      <alignment horizontal="center" wrapText="1"/>
    </xf>
    <xf numFmtId="1" fontId="9" fillId="3" borderId="6" xfId="1" applyNumberFormat="1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justify" vertical="top" wrapText="1"/>
    </xf>
    <xf numFmtId="0" fontId="7" fillId="0" borderId="0" xfId="1" applyFont="1" applyFill="1"/>
    <xf numFmtId="0" fontId="6" fillId="0" borderId="10" xfId="1" applyFont="1" applyFill="1" applyBorder="1" applyAlignment="1">
      <alignment vertical="center" wrapText="1"/>
    </xf>
    <xf numFmtId="0" fontId="7" fillId="3" borderId="10" xfId="1" applyFont="1" applyFill="1" applyBorder="1" applyAlignment="1">
      <alignment horizontal="center"/>
    </xf>
    <xf numFmtId="0" fontId="7" fillId="3" borderId="6" xfId="1" applyFont="1" applyFill="1" applyBorder="1" applyAlignment="1">
      <alignment vertical="top" wrapText="1"/>
    </xf>
    <xf numFmtId="49" fontId="7" fillId="3" borderId="10" xfId="1" applyNumberFormat="1" applyFont="1" applyFill="1" applyBorder="1" applyAlignment="1">
      <alignment horizontal="center"/>
    </xf>
    <xf numFmtId="1" fontId="6" fillId="3" borderId="10" xfId="1" applyNumberFormat="1" applyFont="1" applyFill="1" applyBorder="1" applyAlignment="1">
      <alignment horizontal="center"/>
    </xf>
    <xf numFmtId="0" fontId="7" fillId="3" borderId="6" xfId="1" applyFont="1" applyFill="1" applyBorder="1" applyAlignment="1">
      <alignment horizontal="center" vertical="top"/>
    </xf>
    <xf numFmtId="0" fontId="7" fillId="3" borderId="10" xfId="1" applyFont="1" applyFill="1" applyBorder="1" applyAlignment="1">
      <alignment wrapText="1"/>
    </xf>
    <xf numFmtId="1" fontId="6" fillId="3" borderId="10" xfId="1" applyNumberFormat="1" applyFont="1" applyFill="1" applyBorder="1" applyAlignment="1">
      <alignment horizontal="center" vertical="center"/>
    </xf>
    <xf numFmtId="0" fontId="7" fillId="3" borderId="6" xfId="1" applyFont="1" applyFill="1" applyBorder="1"/>
    <xf numFmtId="49" fontId="7" fillId="3" borderId="6" xfId="1" applyNumberFormat="1" applyFont="1" applyFill="1" applyBorder="1" applyAlignment="1">
      <alignment horizontal="center"/>
    </xf>
    <xf numFmtId="1" fontId="6" fillId="3" borderId="6" xfId="1" applyNumberFormat="1" applyFont="1" applyFill="1" applyBorder="1" applyAlignment="1">
      <alignment horizontal="center" vertical="center"/>
    </xf>
    <xf numFmtId="0" fontId="7" fillId="3" borderId="14" xfId="1" applyFont="1" applyFill="1" applyBorder="1" applyAlignment="1">
      <alignment wrapText="1"/>
    </xf>
    <xf numFmtId="0" fontId="6" fillId="0" borderId="18" xfId="1" applyFont="1" applyFill="1" applyBorder="1" applyAlignment="1">
      <alignment horizontal="center" wrapText="1"/>
    </xf>
    <xf numFmtId="0" fontId="6" fillId="0" borderId="8" xfId="1" applyFont="1" applyFill="1" applyBorder="1" applyAlignment="1">
      <alignment horizontal="center"/>
    </xf>
    <xf numFmtId="0" fontId="7" fillId="3" borderId="8" xfId="1" applyFont="1" applyFill="1" applyBorder="1" applyAlignment="1">
      <alignment vertical="top" wrapText="1"/>
    </xf>
    <xf numFmtId="0" fontId="7" fillId="3" borderId="6" xfId="1" applyFont="1" applyFill="1" applyBorder="1" applyAlignment="1">
      <alignment horizontal="center"/>
    </xf>
    <xf numFmtId="0" fontId="6" fillId="3" borderId="6" xfId="1" applyFont="1" applyFill="1" applyBorder="1" applyAlignment="1">
      <alignment horizontal="center" wrapText="1"/>
    </xf>
    <xf numFmtId="0" fontId="6" fillId="0" borderId="10" xfId="1" applyFont="1" applyFill="1" applyBorder="1" applyAlignment="1">
      <alignment wrapText="1"/>
    </xf>
    <xf numFmtId="0" fontId="6" fillId="0" borderId="6" xfId="1" applyFont="1" applyFill="1" applyBorder="1" applyAlignment="1">
      <alignment horizontal="center" vertical="top"/>
    </xf>
    <xf numFmtId="0" fontId="6" fillId="0" borderId="10" xfId="1" applyFont="1" applyFill="1" applyBorder="1" applyAlignment="1">
      <alignment horizontal="center" vertical="top"/>
    </xf>
    <xf numFmtId="0" fontId="6" fillId="3" borderId="11" xfId="1" applyFont="1" applyFill="1" applyBorder="1" applyAlignment="1">
      <alignment horizontal="center" wrapText="1"/>
    </xf>
    <xf numFmtId="1" fontId="6" fillId="3" borderId="6" xfId="1" applyNumberFormat="1" applyFont="1" applyFill="1" applyBorder="1" applyAlignment="1">
      <alignment horizontal="center"/>
    </xf>
    <xf numFmtId="0" fontId="6" fillId="0" borderId="21" xfId="1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9" fillId="0" borderId="6" xfId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7" fillId="0" borderId="9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49" fontId="7" fillId="9" borderId="6" xfId="0" applyNumberFormat="1" applyFont="1" applyFill="1" applyBorder="1" applyAlignment="1">
      <alignment horizontal="center"/>
    </xf>
    <xf numFmtId="0" fontId="7" fillId="9" borderId="6" xfId="0" applyFont="1" applyFill="1" applyBorder="1" applyAlignment="1">
      <alignment horizontal="center"/>
    </xf>
    <xf numFmtId="0" fontId="7" fillId="0" borderId="9" xfId="0" applyFont="1" applyFill="1" applyBorder="1" applyAlignment="1"/>
    <xf numFmtId="0" fontId="7" fillId="0" borderId="20" xfId="0" applyFont="1" applyFill="1" applyBorder="1" applyAlignment="1"/>
    <xf numFmtId="0" fontId="7" fillId="0" borderId="21" xfId="0" applyFont="1" applyFill="1" applyBorder="1" applyAlignment="1"/>
    <xf numFmtId="0" fontId="7" fillId="0" borderId="13" xfId="0" applyFont="1" applyFill="1" applyBorder="1" applyAlignment="1"/>
    <xf numFmtId="0" fontId="7" fillId="0" borderId="0" xfId="0" applyFont="1" applyFill="1" applyBorder="1" applyAlignment="1"/>
    <xf numFmtId="0" fontId="7" fillId="0" borderId="15" xfId="0" applyFont="1" applyFill="1" applyBorder="1" applyAlignment="1"/>
    <xf numFmtId="0" fontId="7" fillId="0" borderId="17" xfId="0" applyFont="1" applyFill="1" applyBorder="1" applyAlignment="1"/>
    <xf numFmtId="0" fontId="7" fillId="0" borderId="2" xfId="0" applyFont="1" applyFill="1" applyBorder="1" applyAlignment="1"/>
    <xf numFmtId="0" fontId="7" fillId="0" borderId="18" xfId="0" applyFont="1" applyFill="1" applyBorder="1" applyAlignment="1"/>
    <xf numFmtId="0" fontId="6" fillId="10" borderId="6" xfId="0" applyFont="1" applyFill="1" applyBorder="1" applyAlignment="1">
      <alignment horizontal="center"/>
    </xf>
    <xf numFmtId="0" fontId="7" fillId="10" borderId="6" xfId="0" applyFont="1" applyFill="1" applyBorder="1" applyAlignment="1">
      <alignment wrapText="1"/>
    </xf>
    <xf numFmtId="0" fontId="6" fillId="10" borderId="6" xfId="0" applyFont="1" applyFill="1" applyBorder="1" applyAlignment="1">
      <alignment horizontal="center" wrapText="1"/>
    </xf>
    <xf numFmtId="0" fontId="7" fillId="10" borderId="8" xfId="0" applyFont="1" applyFill="1" applyBorder="1" applyAlignment="1">
      <alignment horizontal="center"/>
    </xf>
    <xf numFmtId="0" fontId="7" fillId="10" borderId="6" xfId="0" applyFont="1" applyFill="1" applyBorder="1" applyAlignment="1">
      <alignment horizontal="center"/>
    </xf>
    <xf numFmtId="0" fontId="7" fillId="10" borderId="6" xfId="0" applyFont="1" applyFill="1" applyBorder="1" applyAlignment="1">
      <alignment horizontal="center" wrapText="1"/>
    </xf>
    <xf numFmtId="49" fontId="7" fillId="10" borderId="6" xfId="0" applyNumberFormat="1" applyFont="1" applyFill="1" applyBorder="1" applyAlignment="1">
      <alignment horizontal="center"/>
    </xf>
    <xf numFmtId="0" fontId="7" fillId="10" borderId="6" xfId="0" applyFont="1" applyFill="1" applyBorder="1"/>
    <xf numFmtId="0" fontId="16" fillId="10" borderId="6" xfId="0" applyFont="1" applyFill="1" applyBorder="1" applyAlignment="1">
      <alignment horizontal="center"/>
    </xf>
    <xf numFmtId="0" fontId="16" fillId="10" borderId="6" xfId="0" applyFont="1" applyFill="1" applyBorder="1" applyAlignment="1">
      <alignment wrapText="1"/>
    </xf>
    <xf numFmtId="0" fontId="13" fillId="0" borderId="26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6" fillId="10" borderId="6" xfId="0" applyFont="1" applyFill="1" applyBorder="1" applyAlignment="1">
      <alignment horizontal="center" vertical="center"/>
    </xf>
    <xf numFmtId="0" fontId="16" fillId="10" borderId="6" xfId="0" applyFont="1" applyFill="1" applyBorder="1" applyAlignment="1">
      <alignment vertical="center" wrapText="1"/>
    </xf>
    <xf numFmtId="0" fontId="9" fillId="0" borderId="6" xfId="0" applyFont="1" applyBorder="1"/>
    <xf numFmtId="0" fontId="11" fillId="0" borderId="6" xfId="3" applyFont="1" applyFill="1" applyBorder="1" applyAlignment="1">
      <alignment horizontal="center"/>
    </xf>
    <xf numFmtId="0" fontId="9" fillId="0" borderId="0" xfId="3" applyFont="1" applyFill="1"/>
    <xf numFmtId="0" fontId="9" fillId="0" borderId="0" xfId="3" applyFont="1" applyFill="1" applyAlignment="1">
      <alignment horizontal="right"/>
    </xf>
    <xf numFmtId="0" fontId="15" fillId="0" borderId="0" xfId="3" applyFont="1" applyFill="1"/>
    <xf numFmtId="0" fontId="15" fillId="0" borderId="0" xfId="3" applyFont="1"/>
    <xf numFmtId="0" fontId="11" fillId="0" borderId="1" xfId="3" applyFont="1" applyFill="1" applyBorder="1" applyAlignment="1">
      <alignment horizontal="center"/>
    </xf>
    <xf numFmtId="0" fontId="11" fillId="0" borderId="0" xfId="3" applyFont="1" applyFill="1"/>
    <xf numFmtId="0" fontId="11" fillId="0" borderId="2" xfId="3" applyFont="1" applyFill="1" applyBorder="1" applyAlignment="1">
      <alignment horizontal="center"/>
    </xf>
    <xf numFmtId="0" fontId="9" fillId="0" borderId="2" xfId="3" applyFont="1" applyFill="1" applyBorder="1" applyAlignment="1">
      <alignment horizontal="center"/>
    </xf>
    <xf numFmtId="0" fontId="6" fillId="0" borderId="9" xfId="3" applyFont="1" applyFill="1" applyBorder="1" applyAlignment="1">
      <alignment horizontal="center" vertical="center" textRotation="90" wrapText="1"/>
    </xf>
    <xf numFmtId="0" fontId="6" fillId="0" borderId="13" xfId="3" applyFont="1" applyFill="1" applyBorder="1" applyAlignment="1">
      <alignment horizontal="center" vertical="center" textRotation="90" wrapText="1"/>
    </xf>
    <xf numFmtId="0" fontId="6" fillId="0" borderId="0" xfId="3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0" fontId="6" fillId="0" borderId="18" xfId="3" applyFont="1" applyFill="1" applyBorder="1" applyAlignment="1">
      <alignment horizontal="center" vertical="center" wrapText="1"/>
    </xf>
    <xf numFmtId="0" fontId="7" fillId="0" borderId="6" xfId="3" applyFont="1" applyFill="1" applyBorder="1" applyAlignment="1">
      <alignment horizontal="center" vertical="center"/>
    </xf>
    <xf numFmtId="0" fontId="6" fillId="0" borderId="17" xfId="3" applyFont="1" applyFill="1" applyBorder="1" applyAlignment="1">
      <alignment horizontal="center" vertical="center" textRotation="90" wrapText="1"/>
    </xf>
    <xf numFmtId="0" fontId="6" fillId="0" borderId="10" xfId="3" applyFont="1" applyFill="1" applyBorder="1" applyAlignment="1">
      <alignment vertical="center" textRotation="90" wrapText="1"/>
    </xf>
    <xf numFmtId="0" fontId="6" fillId="0" borderId="16" xfId="3" applyFont="1" applyFill="1" applyBorder="1" applyAlignment="1">
      <alignment horizontal="center" vertical="center" wrapText="1"/>
    </xf>
    <xf numFmtId="0" fontId="6" fillId="0" borderId="10" xfId="3" applyFont="1" applyFill="1" applyBorder="1" applyAlignment="1">
      <alignment horizontal="center" vertical="center" wrapText="1"/>
    </xf>
    <xf numFmtId="0" fontId="7" fillId="0" borderId="10" xfId="3" applyFont="1" applyFill="1" applyBorder="1" applyAlignment="1">
      <alignment horizontal="center" vertical="center"/>
    </xf>
    <xf numFmtId="0" fontId="6" fillId="0" borderId="10" xfId="3" applyFont="1" applyFill="1" applyBorder="1" applyAlignment="1">
      <alignment vertical="center" wrapText="1"/>
    </xf>
    <xf numFmtId="0" fontId="7" fillId="0" borderId="6" xfId="3" applyFont="1" applyFill="1" applyBorder="1" applyAlignment="1">
      <alignment horizontal="center"/>
    </xf>
    <xf numFmtId="0" fontId="7" fillId="0" borderId="6" xfId="3" applyFont="1" applyFill="1" applyBorder="1"/>
    <xf numFmtId="1" fontId="7" fillId="0" borderId="6" xfId="3" applyNumberFormat="1" applyFont="1" applyFill="1" applyBorder="1" applyAlignment="1">
      <alignment horizontal="center"/>
    </xf>
    <xf numFmtId="0" fontId="7" fillId="11" borderId="6" xfId="3" applyFont="1" applyFill="1" applyBorder="1" applyAlignment="1">
      <alignment horizontal="center" vertical="center" wrapText="1"/>
    </xf>
    <xf numFmtId="0" fontId="7" fillId="11" borderId="0" xfId="3" applyFont="1" applyFill="1" applyAlignment="1">
      <alignment wrapText="1"/>
    </xf>
    <xf numFmtId="49" fontId="7" fillId="11" borderId="6" xfId="3" applyNumberFormat="1" applyFont="1" applyFill="1" applyBorder="1" applyAlignment="1">
      <alignment horizontal="center" wrapText="1"/>
    </xf>
    <xf numFmtId="1" fontId="7" fillId="11" borderId="6" xfId="3" applyNumberFormat="1" applyFont="1" applyFill="1" applyBorder="1" applyAlignment="1">
      <alignment horizontal="center" vertical="center" wrapText="1"/>
    </xf>
    <xf numFmtId="1" fontId="15" fillId="0" borderId="0" xfId="3" applyNumberFormat="1" applyFont="1"/>
    <xf numFmtId="0" fontId="6" fillId="0" borderId="6" xfId="3" applyFont="1" applyFill="1" applyBorder="1" applyAlignment="1">
      <alignment horizontal="center" vertical="center" wrapText="1"/>
    </xf>
    <xf numFmtId="0" fontId="6" fillId="0" borderId="6" xfId="3" applyFont="1" applyFill="1" applyBorder="1" applyAlignment="1">
      <alignment vertical="center" wrapText="1"/>
    </xf>
    <xf numFmtId="49" fontId="6" fillId="0" borderId="6" xfId="3" applyNumberFormat="1" applyFont="1" applyFill="1" applyBorder="1" applyAlignment="1">
      <alignment horizontal="center" wrapText="1"/>
    </xf>
    <xf numFmtId="1" fontId="6" fillId="0" borderId="6" xfId="3" applyNumberFormat="1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/>
    </xf>
    <xf numFmtId="1" fontId="15" fillId="0" borderId="0" xfId="3" applyNumberFormat="1" applyFont="1" applyFill="1"/>
    <xf numFmtId="0" fontId="6" fillId="0" borderId="6" xfId="3" applyFont="1" applyFill="1" applyBorder="1"/>
    <xf numFmtId="0" fontId="6" fillId="0" borderId="6" xfId="3" applyFont="1" applyFill="1" applyBorder="1" applyAlignment="1">
      <alignment wrapText="1"/>
    </xf>
    <xf numFmtId="0" fontId="6" fillId="0" borderId="6" xfId="3" applyFont="1" applyFill="1" applyBorder="1" applyAlignment="1">
      <alignment vertical="top" wrapText="1"/>
    </xf>
    <xf numFmtId="0" fontId="6" fillId="11" borderId="6" xfId="3" applyFont="1" applyFill="1" applyBorder="1" applyAlignment="1">
      <alignment horizontal="center"/>
    </xf>
    <xf numFmtId="1" fontId="7" fillId="11" borderId="6" xfId="3" applyNumberFormat="1" applyFont="1" applyFill="1" applyBorder="1" applyAlignment="1">
      <alignment horizontal="center" vertical="center"/>
    </xf>
    <xf numFmtId="0" fontId="7" fillId="11" borderId="6" xfId="3" applyFont="1" applyFill="1" applyBorder="1" applyAlignment="1">
      <alignment horizontal="center"/>
    </xf>
    <xf numFmtId="0" fontId="7" fillId="11" borderId="6" xfId="3" applyFont="1" applyFill="1" applyBorder="1" applyAlignment="1">
      <alignment wrapText="1"/>
    </xf>
    <xf numFmtId="49" fontId="7" fillId="11" borderId="6" xfId="3" applyNumberFormat="1" applyFont="1" applyFill="1" applyBorder="1" applyAlignment="1">
      <alignment horizontal="center"/>
    </xf>
    <xf numFmtId="1" fontId="7" fillId="11" borderId="6" xfId="3" applyNumberFormat="1" applyFont="1" applyFill="1" applyBorder="1" applyAlignment="1">
      <alignment horizontal="center"/>
    </xf>
    <xf numFmtId="0" fontId="6" fillId="0" borderId="6" xfId="3" applyFont="1" applyFill="1" applyBorder="1" applyAlignment="1">
      <alignment horizontal="center" wrapText="1"/>
    </xf>
    <xf numFmtId="1" fontId="6" fillId="0" borderId="6" xfId="3" applyNumberFormat="1" applyFont="1" applyFill="1" applyBorder="1" applyAlignment="1">
      <alignment horizontal="center"/>
    </xf>
    <xf numFmtId="0" fontId="6" fillId="0" borderId="8" xfId="3" applyFont="1" applyFill="1" applyBorder="1" applyAlignment="1"/>
    <xf numFmtId="0" fontId="6" fillId="0" borderId="8" xfId="3" applyFont="1" applyFill="1" applyBorder="1" applyAlignment="1">
      <alignment horizontal="center"/>
    </xf>
    <xf numFmtId="0" fontId="6" fillId="0" borderId="6" xfId="3" applyFont="1" applyFill="1" applyBorder="1" applyAlignment="1"/>
    <xf numFmtId="0" fontId="7" fillId="11" borderId="6" xfId="3" applyFont="1" applyFill="1" applyBorder="1" applyAlignment="1"/>
    <xf numFmtId="0" fontId="7" fillId="11" borderId="8" xfId="3" applyFont="1" applyFill="1" applyBorder="1" applyAlignment="1">
      <alignment wrapText="1"/>
    </xf>
    <xf numFmtId="0" fontId="11" fillId="11" borderId="0" xfId="3" applyFont="1" applyFill="1" applyAlignment="1">
      <alignment wrapText="1"/>
    </xf>
    <xf numFmtId="0" fontId="7" fillId="11" borderId="6" xfId="3" applyFont="1" applyFill="1" applyBorder="1" applyAlignment="1">
      <alignment horizontal="center" wrapText="1"/>
    </xf>
    <xf numFmtId="0" fontId="7" fillId="0" borderId="6" xfId="3" applyFont="1" applyFill="1" applyBorder="1" applyAlignment="1">
      <alignment horizontal="center" wrapText="1"/>
    </xf>
    <xf numFmtId="0" fontId="6" fillId="8" borderId="9" xfId="3" applyFont="1" applyFill="1" applyBorder="1" applyAlignment="1">
      <alignment horizontal="center"/>
    </xf>
    <xf numFmtId="0" fontId="6" fillId="8" borderId="6" xfId="3" applyFont="1" applyFill="1" applyBorder="1" applyAlignment="1">
      <alignment wrapText="1"/>
    </xf>
    <xf numFmtId="0" fontId="6" fillId="8" borderId="6" xfId="3" applyFont="1" applyFill="1" applyBorder="1" applyAlignment="1">
      <alignment horizontal="center" wrapText="1"/>
    </xf>
    <xf numFmtId="1" fontId="6" fillId="8" borderId="6" xfId="3" applyNumberFormat="1" applyFont="1" applyFill="1" applyBorder="1" applyAlignment="1">
      <alignment horizontal="center"/>
    </xf>
    <xf numFmtId="0" fontId="6" fillId="8" borderId="6" xfId="3" applyFont="1" applyFill="1" applyBorder="1" applyAlignment="1">
      <alignment horizontal="center"/>
    </xf>
    <xf numFmtId="0" fontId="7" fillId="11" borderId="9" xfId="3" applyFont="1" applyFill="1" applyBorder="1" applyAlignment="1">
      <alignment horizontal="center"/>
    </xf>
    <xf numFmtId="0" fontId="6" fillId="0" borderId="9" xfId="3" applyFont="1" applyFill="1" applyBorder="1" applyAlignment="1">
      <alignment horizontal="center"/>
    </xf>
    <xf numFmtId="0" fontId="6" fillId="8" borderId="6" xfId="3" applyFont="1" applyFill="1" applyBorder="1" applyAlignment="1"/>
    <xf numFmtId="0" fontId="7" fillId="8" borderId="6" xfId="3" applyFont="1" applyFill="1" applyBorder="1" applyAlignment="1">
      <alignment horizontal="center"/>
    </xf>
    <xf numFmtId="0" fontId="7" fillId="0" borderId="6" xfId="3" applyFont="1" applyFill="1" applyBorder="1" applyAlignment="1"/>
    <xf numFmtId="0" fontId="7" fillId="0" borderId="6" xfId="3" applyFont="1" applyFill="1" applyBorder="1" applyAlignment="1">
      <alignment wrapText="1"/>
    </xf>
    <xf numFmtId="49" fontId="7" fillId="12" borderId="10" xfId="3" applyNumberFormat="1" applyFont="1" applyFill="1" applyBorder="1" applyAlignment="1">
      <alignment horizontal="center"/>
    </xf>
    <xf numFmtId="1" fontId="7" fillId="12" borderId="10" xfId="3" applyNumberFormat="1" applyFont="1" applyFill="1" applyBorder="1" applyAlignment="1">
      <alignment horizontal="center"/>
    </xf>
    <xf numFmtId="1" fontId="7" fillId="12" borderId="6" xfId="3" applyNumberFormat="1" applyFont="1" applyFill="1" applyBorder="1" applyAlignment="1">
      <alignment horizontal="center"/>
    </xf>
    <xf numFmtId="0" fontId="15" fillId="0" borderId="13" xfId="3" applyFont="1" applyBorder="1"/>
    <xf numFmtId="0" fontId="7" fillId="0" borderId="0" xfId="1" applyFont="1" applyFill="1" applyBorder="1" applyAlignment="1">
      <alignment horizontal="left" vertical="center"/>
    </xf>
    <xf numFmtId="0" fontId="7" fillId="0" borderId="13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15" xfId="1" applyFont="1" applyFill="1" applyBorder="1" applyAlignment="1">
      <alignment vertical="center"/>
    </xf>
    <xf numFmtId="0" fontId="13" fillId="0" borderId="26" xfId="3" applyFont="1" applyFill="1" applyBorder="1" applyAlignment="1">
      <alignment horizontal="center"/>
    </xf>
    <xf numFmtId="0" fontId="13" fillId="0" borderId="31" xfId="3" applyFont="1" applyFill="1" applyBorder="1" applyAlignment="1">
      <alignment horizontal="center"/>
    </xf>
    <xf numFmtId="0" fontId="7" fillId="0" borderId="15" xfId="1" applyFont="1" applyFill="1" applyBorder="1" applyAlignment="1">
      <alignment horizontal="center"/>
    </xf>
    <xf numFmtId="0" fontId="15" fillId="0" borderId="17" xfId="3" applyFont="1" applyBorder="1"/>
    <xf numFmtId="0" fontId="6" fillId="0" borderId="2" xfId="1" applyFont="1" applyFill="1" applyBorder="1" applyAlignment="1"/>
    <xf numFmtId="0" fontId="6" fillId="0" borderId="18" xfId="1" applyFont="1" applyFill="1" applyBorder="1" applyAlignment="1"/>
    <xf numFmtId="0" fontId="13" fillId="0" borderId="6" xfId="3" applyFont="1" applyFill="1" applyBorder="1" applyAlignment="1">
      <alignment horizontal="center"/>
    </xf>
    <xf numFmtId="0" fontId="15" fillId="13" borderId="0" xfId="3" applyFont="1" applyFill="1"/>
    <xf numFmtId="0" fontId="13" fillId="0" borderId="6" xfId="3" applyFont="1" applyBorder="1" applyAlignment="1">
      <alignment horizontal="center"/>
    </xf>
    <xf numFmtId="0" fontId="18" fillId="0" borderId="0" xfId="3" applyFont="1"/>
    <xf numFmtId="0" fontId="18" fillId="0" borderId="0" xfId="3" applyFont="1" applyAlignment="1">
      <alignment horizontal="right"/>
    </xf>
    <xf numFmtId="0" fontId="19" fillId="0" borderId="0" xfId="3" applyFont="1"/>
    <xf numFmtId="0" fontId="13" fillId="0" borderId="1" xfId="3" applyFont="1" applyBorder="1" applyAlignment="1">
      <alignment horizontal="center"/>
    </xf>
    <xf numFmtId="0" fontId="21" fillId="0" borderId="0" xfId="3" applyFont="1"/>
    <xf numFmtId="0" fontId="22" fillId="0" borderId="2" xfId="3" applyFont="1" applyBorder="1" applyAlignment="1">
      <alignment horizontal="center"/>
    </xf>
    <xf numFmtId="0" fontId="18" fillId="0" borderId="2" xfId="3" applyFont="1" applyBorder="1" applyAlignment="1">
      <alignment horizontal="center"/>
    </xf>
    <xf numFmtId="0" fontId="18" fillId="2" borderId="2" xfId="3" applyFont="1" applyFill="1" applyBorder="1" applyAlignment="1">
      <alignment horizontal="center"/>
    </xf>
    <xf numFmtId="0" fontId="24" fillId="0" borderId="0" xfId="3" applyFont="1" applyAlignment="1">
      <alignment wrapText="1"/>
    </xf>
    <xf numFmtId="0" fontId="13" fillId="0" borderId="6" xfId="3" applyFont="1" applyFill="1" applyBorder="1" applyAlignment="1">
      <alignment horizontal="center" vertical="center" wrapText="1"/>
    </xf>
    <xf numFmtId="0" fontId="25" fillId="2" borderId="8" xfId="3" applyFont="1" applyFill="1" applyBorder="1" applyAlignment="1">
      <alignment horizontal="center" vertical="center" wrapText="1"/>
    </xf>
    <xf numFmtId="0" fontId="25" fillId="2" borderId="2" xfId="3" applyFont="1" applyFill="1" applyBorder="1" applyAlignment="1">
      <alignment horizontal="center" vertical="center" wrapText="1"/>
    </xf>
    <xf numFmtId="0" fontId="26" fillId="0" borderId="19" xfId="3" applyFont="1" applyBorder="1" applyAlignment="1">
      <alignment horizontal="center"/>
    </xf>
    <xf numFmtId="0" fontId="27" fillId="0" borderId="19" xfId="3" applyFont="1" applyBorder="1" applyAlignment="1">
      <alignment horizontal="center"/>
    </xf>
    <xf numFmtId="0" fontId="27" fillId="0" borderId="6" xfId="3" applyFont="1" applyBorder="1" applyAlignment="1">
      <alignment horizontal="center"/>
    </xf>
    <xf numFmtId="0" fontId="27" fillId="0" borderId="0" xfId="3" applyFont="1"/>
    <xf numFmtId="0" fontId="28" fillId="2" borderId="6" xfId="3" applyFont="1" applyFill="1" applyBorder="1" applyAlignment="1">
      <alignment horizontal="left" vertical="center" wrapText="1"/>
    </xf>
    <xf numFmtId="0" fontId="28" fillId="2" borderId="19" xfId="3" applyFont="1" applyFill="1" applyBorder="1" applyAlignment="1">
      <alignment wrapText="1"/>
    </xf>
    <xf numFmtId="49" fontId="13" fillId="2" borderId="6" xfId="3" applyNumberFormat="1" applyFont="1" applyFill="1" applyBorder="1" applyAlignment="1">
      <alignment horizontal="center" vertical="center"/>
    </xf>
    <xf numFmtId="0" fontId="13" fillId="2" borderId="6" xfId="3" applyFont="1" applyFill="1" applyBorder="1" applyAlignment="1">
      <alignment horizontal="center" vertical="center"/>
    </xf>
    <xf numFmtId="0" fontId="18" fillId="0" borderId="19" xfId="3" applyFont="1" applyBorder="1" applyAlignment="1">
      <alignment vertical="center"/>
    </xf>
    <xf numFmtId="0" fontId="18" fillId="0" borderId="19" xfId="3" applyFont="1" applyBorder="1" applyAlignment="1">
      <alignment horizontal="left"/>
    </xf>
    <xf numFmtId="49" fontId="18" fillId="0" borderId="19" xfId="3" applyNumberFormat="1" applyFont="1" applyBorder="1" applyAlignment="1">
      <alignment horizontal="center" vertical="center"/>
    </xf>
    <xf numFmtId="0" fontId="18" fillId="0" borderId="19" xfId="3" applyFont="1" applyBorder="1" applyAlignment="1">
      <alignment horizontal="center" vertical="center"/>
    </xf>
    <xf numFmtId="0" fontId="18" fillId="2" borderId="19" xfId="3" applyFont="1" applyFill="1" applyBorder="1" applyAlignment="1">
      <alignment horizontal="center" vertical="center"/>
    </xf>
    <xf numFmtId="0" fontId="13" fillId="0" borderId="19" xfId="3" applyFont="1" applyBorder="1" applyAlignment="1">
      <alignment horizontal="center" vertical="center"/>
    </xf>
    <xf numFmtId="0" fontId="18" fillId="2" borderId="6" xfId="3" applyFont="1" applyFill="1" applyBorder="1" applyAlignment="1">
      <alignment horizontal="center" vertical="center" wrapText="1"/>
    </xf>
    <xf numFmtId="0" fontId="18" fillId="2" borderId="6" xfId="3" applyFont="1" applyFill="1" applyBorder="1" applyAlignment="1">
      <alignment horizontal="center" vertical="center"/>
    </xf>
    <xf numFmtId="0" fontId="28" fillId="2" borderId="6" xfId="3" applyFont="1" applyFill="1" applyBorder="1" applyAlignment="1">
      <alignment horizontal="left" vertical="center"/>
    </xf>
    <xf numFmtId="0" fontId="18" fillId="2" borderId="9" xfId="3" applyFont="1" applyFill="1" applyBorder="1" applyAlignment="1">
      <alignment horizontal="left" wrapText="1"/>
    </xf>
    <xf numFmtId="49" fontId="13" fillId="2" borderId="19" xfId="3" applyNumberFormat="1" applyFont="1" applyFill="1" applyBorder="1" applyAlignment="1">
      <alignment horizontal="center" vertical="center"/>
    </xf>
    <xf numFmtId="49" fontId="18" fillId="2" borderId="19" xfId="3" applyNumberFormat="1" applyFont="1" applyFill="1" applyBorder="1" applyAlignment="1">
      <alignment horizontal="center" vertical="center"/>
    </xf>
    <xf numFmtId="0" fontId="18" fillId="2" borderId="19" xfId="3" applyFont="1" applyFill="1" applyBorder="1" applyAlignment="1">
      <alignment vertical="center"/>
    </xf>
    <xf numFmtId="0" fontId="18" fillId="2" borderId="13" xfId="3" applyFont="1" applyFill="1" applyBorder="1" applyAlignment="1">
      <alignment horizontal="left" vertical="center" wrapText="1"/>
    </xf>
    <xf numFmtId="0" fontId="18" fillId="0" borderId="6" xfId="3" applyFont="1" applyFill="1" applyBorder="1" applyAlignment="1">
      <alignment horizontal="left" vertical="center" wrapText="1"/>
    </xf>
    <xf numFmtId="0" fontId="13" fillId="2" borderId="9" xfId="3" applyFont="1" applyFill="1" applyBorder="1" applyAlignment="1">
      <alignment horizontal="left"/>
    </xf>
    <xf numFmtId="0" fontId="29" fillId="2" borderId="13" xfId="3" applyFont="1" applyFill="1" applyBorder="1" applyAlignment="1">
      <alignment wrapText="1"/>
    </xf>
    <xf numFmtId="0" fontId="13" fillId="2" borderId="19" xfId="3" applyFont="1" applyFill="1" applyBorder="1" applyAlignment="1">
      <alignment horizontal="center" vertical="center"/>
    </xf>
    <xf numFmtId="0" fontId="18" fillId="2" borderId="19" xfId="3" applyFont="1" applyFill="1" applyBorder="1" applyAlignment="1">
      <alignment vertical="top" wrapText="1"/>
    </xf>
    <xf numFmtId="0" fontId="18" fillId="0" borderId="6" xfId="3" applyFont="1" applyFill="1" applyBorder="1" applyAlignment="1">
      <alignment vertical="center"/>
    </xf>
    <xf numFmtId="0" fontId="18" fillId="0" borderId="19" xfId="3" applyFont="1" applyFill="1" applyBorder="1" applyAlignment="1">
      <alignment wrapText="1"/>
    </xf>
    <xf numFmtId="0" fontId="18" fillId="0" borderId="19" xfId="3" applyFont="1" applyFill="1" applyBorder="1" applyAlignment="1">
      <alignment vertical="center"/>
    </xf>
    <xf numFmtId="0" fontId="13" fillId="0" borderId="19" xfId="3" applyFont="1" applyBorder="1" applyAlignment="1"/>
    <xf numFmtId="0" fontId="13" fillId="0" borderId="19" xfId="3" applyFont="1" applyBorder="1" applyAlignment="1">
      <alignment horizontal="right"/>
    </xf>
    <xf numFmtId="0" fontId="13" fillId="0" borderId="20" xfId="3" applyFont="1" applyBorder="1" applyAlignment="1">
      <alignment horizontal="center"/>
    </xf>
    <xf numFmtId="0" fontId="18" fillId="0" borderId="6" xfId="3" applyFont="1" applyBorder="1" applyAlignment="1">
      <alignment horizontal="center"/>
    </xf>
    <xf numFmtId="0" fontId="13" fillId="0" borderId="19" xfId="3" applyFont="1" applyBorder="1" applyAlignment="1">
      <alignment horizontal="center"/>
    </xf>
    <xf numFmtId="0" fontId="22" fillId="0" borderId="13" xfId="3" applyFont="1" applyBorder="1" applyAlignment="1"/>
    <xf numFmtId="0" fontId="22" fillId="0" borderId="0" xfId="3" applyFont="1" applyBorder="1" applyAlignment="1"/>
    <xf numFmtId="0" fontId="13" fillId="0" borderId="11" xfId="3" applyFont="1" applyBorder="1" applyAlignment="1">
      <alignment horizontal="center"/>
    </xf>
    <xf numFmtId="0" fontId="13" fillId="2" borderId="11" xfId="3" applyFont="1" applyFill="1" applyBorder="1" applyAlignment="1">
      <alignment horizontal="center"/>
    </xf>
    <xf numFmtId="0" fontId="18" fillId="0" borderId="13" xfId="3" applyFont="1" applyBorder="1"/>
    <xf numFmtId="0" fontId="18" fillId="0" borderId="0" xfId="3" applyFont="1" applyBorder="1"/>
    <xf numFmtId="0" fontId="13" fillId="2" borderId="6" xfId="3" applyFont="1" applyFill="1" applyBorder="1" applyAlignment="1">
      <alignment horizontal="center"/>
    </xf>
    <xf numFmtId="0" fontId="18" fillId="0" borderId="17" xfId="3" applyFont="1" applyBorder="1"/>
    <xf numFmtId="0" fontId="18" fillId="0" borderId="2" xfId="3" applyFont="1" applyBorder="1"/>
    <xf numFmtId="0" fontId="29" fillId="2" borderId="19" xfId="3" applyFont="1" applyFill="1" applyBorder="1" applyAlignment="1">
      <alignment wrapText="1"/>
    </xf>
    <xf numFmtId="0" fontId="13" fillId="0" borderId="19" xfId="3" applyFont="1" applyBorder="1" applyAlignment="1">
      <alignment horizontal="left"/>
    </xf>
    <xf numFmtId="0" fontId="13" fillId="2" borderId="6" xfId="3" applyFont="1" applyFill="1" applyBorder="1" applyAlignment="1">
      <alignment horizontal="center" vertical="center" wrapText="1"/>
    </xf>
    <xf numFmtId="0" fontId="26" fillId="0" borderId="1" xfId="3" applyFont="1" applyBorder="1" applyAlignment="1">
      <alignment horizontal="center"/>
    </xf>
    <xf numFmtId="0" fontId="32" fillId="0" borderId="2" xfId="3" applyFont="1" applyBorder="1" applyAlignment="1"/>
    <xf numFmtId="0" fontId="1" fillId="0" borderId="0" xfId="3"/>
    <xf numFmtId="0" fontId="27" fillId="0" borderId="3" xfId="3" applyFont="1" applyBorder="1" applyAlignment="1"/>
    <xf numFmtId="0" fontId="32" fillId="0" borderId="3" xfId="3" applyFont="1" applyBorder="1" applyAlignment="1"/>
    <xf numFmtId="0" fontId="26" fillId="0" borderId="0" xfId="3" applyFont="1"/>
    <xf numFmtId="0" fontId="27" fillId="0" borderId="11" xfId="3" applyFont="1" applyBorder="1"/>
    <xf numFmtId="0" fontId="32" fillId="0" borderId="3" xfId="3" applyFont="1" applyBorder="1" applyAlignment="1">
      <alignment horizontal="center" vertical="center" wrapText="1"/>
    </xf>
    <xf numFmtId="0" fontId="32" fillId="0" borderId="11" xfId="3" applyFont="1" applyBorder="1" applyAlignment="1">
      <alignment horizontal="center" vertical="center" wrapText="1"/>
    </xf>
    <xf numFmtId="0" fontId="26" fillId="0" borderId="6" xfId="3" applyFont="1" applyFill="1" applyBorder="1" applyAlignment="1">
      <alignment horizontal="center" vertical="center" wrapText="1"/>
    </xf>
    <xf numFmtId="0" fontId="26" fillId="14" borderId="8" xfId="3" applyFont="1" applyFill="1" applyBorder="1" applyAlignment="1">
      <alignment horizontal="center" vertical="center" wrapText="1"/>
    </xf>
    <xf numFmtId="0" fontId="26" fillId="15" borderId="8" xfId="3" applyFont="1" applyFill="1" applyBorder="1" applyAlignment="1">
      <alignment horizontal="center" vertical="center" wrapText="1"/>
    </xf>
    <xf numFmtId="0" fontId="26" fillId="15" borderId="2" xfId="3" applyFont="1" applyFill="1" applyBorder="1" applyAlignment="1">
      <alignment horizontal="center" vertical="center" wrapText="1"/>
    </xf>
    <xf numFmtId="0" fontId="26" fillId="16" borderId="8" xfId="3" applyFont="1" applyFill="1" applyBorder="1" applyAlignment="1">
      <alignment horizontal="center" vertical="center" wrapText="1"/>
    </xf>
    <xf numFmtId="0" fontId="26" fillId="16" borderId="2" xfId="3" applyFont="1" applyFill="1" applyBorder="1" applyAlignment="1">
      <alignment horizontal="center" vertical="center" wrapText="1"/>
    </xf>
    <xf numFmtId="0" fontId="32" fillId="17" borderId="19" xfId="3" applyFont="1" applyFill="1" applyBorder="1" applyAlignment="1">
      <alignment horizontal="left" vertical="center" wrapText="1"/>
    </xf>
    <xf numFmtId="0" fontId="32" fillId="17" borderId="12" xfId="3" applyFont="1" applyFill="1" applyBorder="1" applyAlignment="1">
      <alignment wrapText="1"/>
    </xf>
    <xf numFmtId="49" fontId="26" fillId="17" borderId="6" xfId="3" applyNumberFormat="1" applyFont="1" applyFill="1" applyBorder="1" applyAlignment="1">
      <alignment horizontal="center" vertical="center"/>
    </xf>
    <xf numFmtId="0" fontId="26" fillId="17" borderId="6" xfId="3" applyFont="1" applyFill="1" applyBorder="1" applyAlignment="1">
      <alignment horizontal="center" vertical="center"/>
    </xf>
    <xf numFmtId="0" fontId="27" fillId="0" borderId="19" xfId="3" applyFont="1" applyBorder="1" applyAlignment="1">
      <alignment vertical="center"/>
    </xf>
    <xf numFmtId="0" fontId="27" fillId="2" borderId="32" xfId="3" applyFont="1" applyFill="1" applyBorder="1" applyAlignment="1">
      <alignment vertical="top" wrapText="1"/>
    </xf>
    <xf numFmtId="0" fontId="27" fillId="0" borderId="19" xfId="3" applyFont="1" applyBorder="1" applyAlignment="1">
      <alignment horizontal="center" vertical="center"/>
    </xf>
    <xf numFmtId="0" fontId="27" fillId="5" borderId="19" xfId="3" applyFont="1" applyFill="1" applyBorder="1" applyAlignment="1">
      <alignment horizontal="center" vertical="center"/>
    </xf>
    <xf numFmtId="0" fontId="26" fillId="0" borderId="19" xfId="3" applyFont="1" applyBorder="1" applyAlignment="1">
      <alignment horizontal="center" vertical="center"/>
    </xf>
    <xf numFmtId="0" fontId="27" fillId="14" borderId="6" xfId="3" applyFont="1" applyFill="1" applyBorder="1" applyAlignment="1">
      <alignment horizontal="center" vertical="center" wrapText="1"/>
    </xf>
    <xf numFmtId="0" fontId="27" fillId="15" borderId="19" xfId="3" applyFont="1" applyFill="1" applyBorder="1" applyAlignment="1">
      <alignment horizontal="center" vertical="center"/>
    </xf>
    <xf numFmtId="0" fontId="27" fillId="16" borderId="19" xfId="3" applyFont="1" applyFill="1" applyBorder="1" applyAlignment="1">
      <alignment horizontal="center" vertical="center"/>
    </xf>
    <xf numFmtId="0" fontId="27" fillId="15" borderId="6" xfId="3" applyFont="1" applyFill="1" applyBorder="1" applyAlignment="1">
      <alignment horizontal="center" vertical="center"/>
    </xf>
    <xf numFmtId="49" fontId="27" fillId="2" borderId="19" xfId="3" applyNumberFormat="1" applyFont="1" applyFill="1" applyBorder="1" applyAlignment="1">
      <alignment horizontal="center" vertical="center"/>
    </xf>
    <xf numFmtId="0" fontId="27" fillId="14" borderId="19" xfId="3" applyFont="1" applyFill="1" applyBorder="1" applyAlignment="1">
      <alignment horizontal="center" vertical="center" wrapText="1"/>
    </xf>
    <xf numFmtId="0" fontId="27" fillId="0" borderId="33" xfId="3" applyFont="1" applyBorder="1"/>
    <xf numFmtId="0" fontId="27" fillId="2" borderId="11" xfId="3" applyFont="1" applyFill="1" applyBorder="1" applyAlignment="1">
      <alignment vertical="top" wrapText="1"/>
    </xf>
    <xf numFmtId="49" fontId="27" fillId="0" borderId="19" xfId="3" applyNumberFormat="1" applyFont="1" applyBorder="1" applyAlignment="1">
      <alignment horizontal="center" vertical="center"/>
    </xf>
    <xf numFmtId="0" fontId="27" fillId="14" borderId="19" xfId="3" applyFont="1" applyFill="1" applyBorder="1" applyAlignment="1">
      <alignment horizontal="center" vertical="center"/>
    </xf>
    <xf numFmtId="0" fontId="27" fillId="18" borderId="17" xfId="3" applyFont="1" applyFill="1" applyBorder="1" applyAlignment="1">
      <alignment horizontal="left" vertical="center" wrapText="1"/>
    </xf>
    <xf numFmtId="0" fontId="27" fillId="18" borderId="34" xfId="3" applyFont="1" applyFill="1" applyBorder="1" applyAlignment="1">
      <alignment wrapText="1"/>
    </xf>
    <xf numFmtId="49" fontId="26" fillId="18" borderId="19" xfId="3" applyNumberFormat="1" applyFont="1" applyFill="1" applyBorder="1" applyAlignment="1">
      <alignment horizontal="center" vertical="center"/>
    </xf>
    <xf numFmtId="0" fontId="27" fillId="18" borderId="19" xfId="3" applyFont="1" applyFill="1" applyBorder="1" applyAlignment="1">
      <alignment horizontal="center" vertical="center"/>
    </xf>
    <xf numFmtId="0" fontId="26" fillId="18" borderId="19" xfId="3" applyFont="1" applyFill="1" applyBorder="1" applyAlignment="1">
      <alignment horizontal="center" vertical="center"/>
    </xf>
    <xf numFmtId="0" fontId="26" fillId="18" borderId="6" xfId="3" applyFont="1" applyFill="1" applyBorder="1" applyAlignment="1">
      <alignment horizontal="center" vertical="center"/>
    </xf>
    <xf numFmtId="0" fontId="27" fillId="17" borderId="12" xfId="3" applyFont="1" applyFill="1" applyBorder="1" applyAlignment="1">
      <alignment vertical="top" wrapText="1"/>
    </xf>
    <xf numFmtId="49" fontId="27" fillId="17" borderId="19" xfId="3" applyNumberFormat="1" applyFont="1" applyFill="1" applyBorder="1" applyAlignment="1">
      <alignment horizontal="center" vertical="center"/>
    </xf>
    <xf numFmtId="0" fontId="27" fillId="17" borderId="19" xfId="3" applyFont="1" applyFill="1" applyBorder="1" applyAlignment="1">
      <alignment horizontal="center" vertical="center"/>
    </xf>
    <xf numFmtId="0" fontId="27" fillId="17" borderId="6" xfId="3" applyFont="1" applyFill="1" applyBorder="1" applyAlignment="1">
      <alignment horizontal="center" vertical="center"/>
    </xf>
    <xf numFmtId="0" fontId="27" fillId="0" borderId="19" xfId="3" applyFont="1" applyFill="1" applyBorder="1" applyAlignment="1">
      <alignment vertical="center"/>
    </xf>
    <xf numFmtId="0" fontId="27" fillId="2" borderId="12" xfId="3" applyFont="1" applyFill="1" applyBorder="1" applyAlignment="1">
      <alignment vertical="top" wrapText="1"/>
    </xf>
    <xf numFmtId="0" fontId="27" fillId="2" borderId="19" xfId="3" applyFont="1" applyFill="1" applyBorder="1" applyAlignment="1">
      <alignment horizontal="center" vertical="center"/>
    </xf>
    <xf numFmtId="0" fontId="27" fillId="2" borderId="12" xfId="3" applyFont="1" applyFill="1" applyBorder="1" applyAlignment="1">
      <alignment horizontal="left" wrapText="1"/>
    </xf>
    <xf numFmtId="0" fontId="27" fillId="17" borderId="19" xfId="3" applyFont="1" applyFill="1" applyBorder="1" applyAlignment="1">
      <alignment vertical="center"/>
    </xf>
    <xf numFmtId="0" fontId="32" fillId="2" borderId="19" xfId="3" applyFont="1" applyFill="1" applyBorder="1" applyAlignment="1">
      <alignment horizontal="left" vertical="center" wrapText="1"/>
    </xf>
    <xf numFmtId="0" fontId="27" fillId="0" borderId="12" xfId="3" applyFont="1" applyBorder="1"/>
    <xf numFmtId="0" fontId="27" fillId="17" borderId="12" xfId="3" applyFont="1" applyFill="1" applyBorder="1"/>
    <xf numFmtId="0" fontId="27" fillId="0" borderId="19" xfId="3" applyFont="1" applyBorder="1"/>
    <xf numFmtId="0" fontId="27" fillId="0" borderId="7" xfId="3" applyFont="1" applyBorder="1"/>
    <xf numFmtId="0" fontId="26" fillId="0" borderId="19" xfId="3" applyFont="1" applyBorder="1" applyAlignment="1"/>
    <xf numFmtId="0" fontId="26" fillId="0" borderId="12" xfId="3" applyFont="1" applyBorder="1" applyAlignment="1">
      <alignment horizontal="right"/>
    </xf>
    <xf numFmtId="49" fontId="26" fillId="19" borderId="19" xfId="3" applyNumberFormat="1" applyFont="1" applyFill="1" applyBorder="1" applyAlignment="1">
      <alignment horizontal="center" vertical="center"/>
    </xf>
    <xf numFmtId="0" fontId="26" fillId="17" borderId="19" xfId="3" applyFont="1" applyFill="1" applyBorder="1" applyAlignment="1">
      <alignment horizontal="center" vertical="center"/>
    </xf>
    <xf numFmtId="0" fontId="26" fillId="0" borderId="20" xfId="3" applyFont="1" applyBorder="1" applyAlignment="1">
      <alignment horizontal="center"/>
    </xf>
    <xf numFmtId="0" fontId="27" fillId="14" borderId="6" xfId="3" applyFont="1" applyFill="1" applyBorder="1" applyAlignment="1">
      <alignment horizontal="center"/>
    </xf>
    <xf numFmtId="0" fontId="27" fillId="16" borderId="6" xfId="3" applyFont="1" applyFill="1" applyBorder="1" applyAlignment="1">
      <alignment horizontal="center"/>
    </xf>
    <xf numFmtId="0" fontId="27" fillId="15" borderId="6" xfId="3" applyFont="1" applyFill="1" applyBorder="1" applyAlignment="1">
      <alignment horizontal="center"/>
    </xf>
    <xf numFmtId="0" fontId="26" fillId="0" borderId="13" xfId="3" applyFont="1" applyBorder="1" applyAlignment="1">
      <alignment horizontal="left"/>
    </xf>
    <xf numFmtId="0" fontId="26" fillId="0" borderId="0" xfId="3" applyFont="1" applyBorder="1" applyAlignment="1">
      <alignment horizontal="left"/>
    </xf>
    <xf numFmtId="0" fontId="26" fillId="0" borderId="0" xfId="3" applyFont="1" applyBorder="1" applyAlignment="1">
      <alignment horizontal="center"/>
    </xf>
    <xf numFmtId="0" fontId="27" fillId="0" borderId="3" xfId="3" applyFont="1" applyBorder="1" applyAlignment="1">
      <alignment horizontal="left" wrapText="1"/>
    </xf>
    <xf numFmtId="0" fontId="27" fillId="0" borderId="11" xfId="3" applyFont="1" applyBorder="1" applyAlignment="1">
      <alignment horizontal="left" wrapText="1"/>
    </xf>
    <xf numFmtId="0" fontId="27" fillId="16" borderId="19" xfId="3" applyFont="1" applyFill="1" applyBorder="1" applyAlignment="1">
      <alignment horizontal="center"/>
    </xf>
    <xf numFmtId="0" fontId="27" fillId="15" borderId="19" xfId="3" applyFont="1" applyFill="1" applyBorder="1" applyAlignment="1">
      <alignment horizontal="center"/>
    </xf>
    <xf numFmtId="0" fontId="26" fillId="14" borderId="6" xfId="3" applyFont="1" applyFill="1" applyBorder="1" applyAlignment="1">
      <alignment horizontal="center"/>
    </xf>
    <xf numFmtId="0" fontId="26" fillId="16" borderId="19" xfId="3" applyFont="1" applyFill="1" applyBorder="1" applyAlignment="1">
      <alignment horizontal="center"/>
    </xf>
    <xf numFmtId="0" fontId="26" fillId="15" borderId="19" xfId="3" applyFont="1" applyFill="1" applyBorder="1" applyAlignment="1">
      <alignment horizontal="center"/>
    </xf>
    <xf numFmtId="0" fontId="26" fillId="15" borderId="6" xfId="3" applyFont="1" applyFill="1" applyBorder="1" applyAlignment="1">
      <alignment horizontal="center"/>
    </xf>
    <xf numFmtId="0" fontId="26" fillId="16" borderId="6" xfId="3" applyFont="1" applyFill="1" applyBorder="1" applyAlignment="1">
      <alignment horizontal="center"/>
    </xf>
    <xf numFmtId="0" fontId="26" fillId="0" borderId="13" xfId="3" applyFont="1" applyBorder="1" applyAlignment="1"/>
    <xf numFmtId="0" fontId="26" fillId="0" borderId="0" xfId="3" applyFont="1" applyBorder="1" applyAlignment="1"/>
    <xf numFmtId="0" fontId="26" fillId="15" borderId="11" xfId="3" applyFont="1" applyFill="1" applyBorder="1" applyAlignment="1">
      <alignment horizontal="center"/>
    </xf>
    <xf numFmtId="0" fontId="26" fillId="16" borderId="11" xfId="3" applyFont="1" applyFill="1" applyBorder="1" applyAlignment="1">
      <alignment horizontal="center"/>
    </xf>
    <xf numFmtId="0" fontId="26" fillId="17" borderId="11" xfId="3" applyFont="1" applyFill="1" applyBorder="1" applyAlignment="1">
      <alignment horizontal="center"/>
    </xf>
    <xf numFmtId="0" fontId="27" fillId="0" borderId="13" xfId="3" applyFont="1" applyBorder="1"/>
    <xf numFmtId="0" fontId="27" fillId="0" borderId="0" xfId="3" applyFont="1" applyBorder="1"/>
    <xf numFmtId="0" fontId="27" fillId="0" borderId="17" xfId="3" applyFont="1" applyBorder="1"/>
    <xf numFmtId="0" fontId="27" fillId="0" borderId="2" xfId="3" applyFont="1" applyBorder="1"/>
    <xf numFmtId="0" fontId="26" fillId="17" borderId="6" xfId="3" applyFont="1" applyFill="1" applyBorder="1" applyAlignment="1">
      <alignment horizontal="center"/>
    </xf>
    <xf numFmtId="0" fontId="27" fillId="0" borderId="0" xfId="3" applyFont="1" applyAlignment="1">
      <alignment horizontal="left"/>
    </xf>
    <xf numFmtId="0" fontId="26" fillId="0" borderId="2" xfId="3" applyFont="1" applyBorder="1" applyAlignment="1">
      <alignment horizontal="center"/>
    </xf>
    <xf numFmtId="0" fontId="27" fillId="0" borderId="2" xfId="3" applyFont="1" applyBorder="1" applyAlignment="1">
      <alignment horizontal="center"/>
    </xf>
    <xf numFmtId="0" fontId="27" fillId="0" borderId="0" xfId="3" applyFont="1" applyAlignment="1">
      <alignment wrapText="1"/>
    </xf>
    <xf numFmtId="0" fontId="26" fillId="14" borderId="6" xfId="3" applyFont="1" applyFill="1" applyBorder="1" applyAlignment="1">
      <alignment horizontal="center" vertical="center" wrapText="1"/>
    </xf>
    <xf numFmtId="0" fontId="26" fillId="20" borderId="6" xfId="3" applyFont="1" applyFill="1" applyBorder="1" applyAlignment="1">
      <alignment horizontal="center" vertical="center" wrapText="1"/>
    </xf>
    <xf numFmtId="0" fontId="27" fillId="21" borderId="19" xfId="3" applyFont="1" applyFill="1" applyBorder="1" applyAlignment="1">
      <alignment vertical="center"/>
    </xf>
    <xf numFmtId="0" fontId="27" fillId="21" borderId="9" xfId="3" applyFont="1" applyFill="1" applyBorder="1" applyAlignment="1">
      <alignment horizontal="left"/>
    </xf>
    <xf numFmtId="49" fontId="26" fillId="21" borderId="6" xfId="3" applyNumberFormat="1" applyFont="1" applyFill="1" applyBorder="1" applyAlignment="1">
      <alignment horizontal="center" vertical="center"/>
    </xf>
    <xf numFmtId="0" fontId="26" fillId="21" borderId="6" xfId="3" applyFont="1" applyFill="1" applyBorder="1" applyAlignment="1">
      <alignment horizontal="center" vertical="center"/>
    </xf>
    <xf numFmtId="0" fontId="26" fillId="21" borderId="19" xfId="3" applyFont="1" applyFill="1" applyBorder="1" applyAlignment="1">
      <alignment horizontal="center" vertical="center"/>
    </xf>
    <xf numFmtId="0" fontId="27" fillId="0" borderId="6" xfId="3" applyFont="1" applyFill="1" applyBorder="1" applyAlignment="1">
      <alignment horizontal="left" vertical="center" wrapText="1"/>
    </xf>
    <xf numFmtId="0" fontId="27" fillId="2" borderId="6" xfId="3" applyFont="1" applyFill="1" applyBorder="1" applyAlignment="1">
      <alignment horizontal="center" vertical="center"/>
    </xf>
    <xf numFmtId="0" fontId="27" fillId="14" borderId="6" xfId="3" applyFont="1" applyFill="1" applyBorder="1" applyAlignment="1">
      <alignment horizontal="center" vertical="center"/>
    </xf>
    <xf numFmtId="0" fontId="27" fillId="20" borderId="6" xfId="3" applyFont="1" applyFill="1" applyBorder="1" applyAlignment="1">
      <alignment horizontal="center" vertical="center"/>
    </xf>
    <xf numFmtId="0" fontId="27" fillId="13" borderId="6" xfId="3" applyFont="1" applyFill="1" applyBorder="1" applyAlignment="1">
      <alignment horizontal="left" vertical="center" wrapText="1"/>
    </xf>
    <xf numFmtId="0" fontId="27" fillId="0" borderId="6" xfId="3" applyFont="1" applyBorder="1" applyAlignment="1">
      <alignment vertical="center"/>
    </xf>
    <xf numFmtId="0" fontId="32" fillId="22" borderId="8" xfId="3" applyFont="1" applyFill="1" applyBorder="1" applyAlignment="1">
      <alignment horizontal="left" vertical="center" wrapText="1"/>
    </xf>
    <xf numFmtId="0" fontId="32" fillId="22" borderId="13" xfId="3" applyFont="1" applyFill="1" applyBorder="1" applyAlignment="1">
      <alignment wrapText="1"/>
    </xf>
    <xf numFmtId="49" fontId="26" fillId="22" borderId="17" xfId="3" applyNumberFormat="1" applyFont="1" applyFill="1" applyBorder="1" applyAlignment="1">
      <alignment horizontal="center" vertical="center"/>
    </xf>
    <xf numFmtId="0" fontId="26" fillId="22" borderId="17" xfId="3" applyFont="1" applyFill="1" applyBorder="1" applyAlignment="1">
      <alignment horizontal="center" vertical="center"/>
    </xf>
    <xf numFmtId="0" fontId="26" fillId="22" borderId="8" xfId="3" applyFont="1" applyFill="1" applyBorder="1" applyAlignment="1">
      <alignment horizontal="center" vertical="center"/>
    </xf>
    <xf numFmtId="0" fontId="32" fillId="23" borderId="6" xfId="3" applyFont="1" applyFill="1" applyBorder="1" applyAlignment="1">
      <alignment horizontal="left" vertical="center" wrapText="1"/>
    </xf>
    <xf numFmtId="0" fontId="27" fillId="23" borderId="19" xfId="3" applyFont="1" applyFill="1" applyBorder="1" applyAlignment="1">
      <alignment vertical="top" wrapText="1"/>
    </xf>
    <xf numFmtId="49" fontId="27" fillId="23" borderId="19" xfId="3" applyNumberFormat="1" applyFont="1" applyFill="1" applyBorder="1" applyAlignment="1">
      <alignment horizontal="center" vertical="center"/>
    </xf>
    <xf numFmtId="0" fontId="27" fillId="23" borderId="19" xfId="3" applyFont="1" applyFill="1" applyBorder="1" applyAlignment="1">
      <alignment horizontal="center" vertical="center"/>
    </xf>
    <xf numFmtId="0" fontId="27" fillId="23" borderId="6" xfId="3" applyFont="1" applyFill="1" applyBorder="1" applyAlignment="1">
      <alignment horizontal="center" vertical="center"/>
    </xf>
    <xf numFmtId="0" fontId="27" fillId="0" borderId="6" xfId="3" applyFont="1" applyFill="1" applyBorder="1" applyAlignment="1">
      <alignment vertical="center"/>
    </xf>
    <xf numFmtId="0" fontId="27" fillId="0" borderId="19" xfId="3" applyFont="1" applyFill="1" applyBorder="1" applyAlignment="1">
      <alignment wrapText="1"/>
    </xf>
    <xf numFmtId="0" fontId="32" fillId="2" borderId="6" xfId="3" applyFont="1" applyFill="1" applyBorder="1" applyAlignment="1">
      <alignment horizontal="left" vertical="center" wrapText="1"/>
    </xf>
    <xf numFmtId="0" fontId="27" fillId="2" borderId="19" xfId="3" applyFont="1" applyFill="1" applyBorder="1" applyAlignment="1">
      <alignment vertical="top" wrapText="1"/>
    </xf>
    <xf numFmtId="0" fontId="27" fillId="23" borderId="19" xfId="3" applyFont="1" applyFill="1" applyBorder="1" applyAlignment="1">
      <alignment vertical="center"/>
    </xf>
    <xf numFmtId="0" fontId="27" fillId="23" borderId="19" xfId="3" applyFont="1" applyFill="1" applyBorder="1" applyAlignment="1">
      <alignment wrapText="1"/>
    </xf>
    <xf numFmtId="0" fontId="27" fillId="23" borderId="6" xfId="3" applyFont="1" applyFill="1" applyBorder="1" applyAlignment="1">
      <alignment vertical="center"/>
    </xf>
    <xf numFmtId="0" fontId="27" fillId="23" borderId="6" xfId="3" applyFont="1" applyFill="1" applyBorder="1"/>
    <xf numFmtId="0" fontId="27" fillId="23" borderId="6" xfId="3" applyFont="1" applyFill="1" applyBorder="1" applyAlignment="1">
      <alignment wrapText="1"/>
    </xf>
    <xf numFmtId="0" fontId="27" fillId="0" borderId="19" xfId="3" applyFont="1" applyFill="1" applyBorder="1" applyAlignment="1">
      <alignment horizontal="center" vertical="center"/>
    </xf>
    <xf numFmtId="0" fontId="27" fillId="13" borderId="6" xfId="3" applyFont="1" applyFill="1" applyBorder="1" applyAlignment="1">
      <alignment horizontal="center" vertical="center"/>
    </xf>
    <xf numFmtId="0" fontId="27" fillId="13" borderId="19" xfId="3" applyFont="1" applyFill="1" applyBorder="1" applyAlignment="1">
      <alignment horizontal="center" vertical="center"/>
    </xf>
    <xf numFmtId="0" fontId="27" fillId="24" borderId="6" xfId="3" applyFont="1" applyFill="1" applyBorder="1" applyAlignment="1">
      <alignment horizontal="center" vertical="center"/>
    </xf>
    <xf numFmtId="0" fontId="27" fillId="13" borderId="19" xfId="3" applyFont="1" applyFill="1" applyBorder="1" applyAlignment="1">
      <alignment vertical="top" wrapText="1"/>
    </xf>
    <xf numFmtId="0" fontId="27" fillId="25" borderId="6" xfId="3" applyFont="1" applyFill="1" applyBorder="1"/>
    <xf numFmtId="49" fontId="27" fillId="25" borderId="6" xfId="3" applyNumberFormat="1" applyFont="1" applyFill="1" applyBorder="1" applyAlignment="1">
      <alignment horizontal="center" vertical="center"/>
    </xf>
    <xf numFmtId="0" fontId="27" fillId="25" borderId="6" xfId="3" applyFont="1" applyFill="1" applyBorder="1" applyAlignment="1">
      <alignment horizontal="center" vertical="center"/>
    </xf>
    <xf numFmtId="0" fontId="27" fillId="25" borderId="19" xfId="3" applyFont="1" applyFill="1" applyBorder="1" applyAlignment="1">
      <alignment horizontal="center" vertical="center"/>
    </xf>
    <xf numFmtId="0" fontId="26" fillId="0" borderId="19" xfId="3" applyFont="1" applyBorder="1" applyAlignment="1">
      <alignment horizontal="right"/>
    </xf>
    <xf numFmtId="0" fontId="26" fillId="26" borderId="19" xfId="3" applyFont="1" applyFill="1" applyBorder="1" applyAlignment="1">
      <alignment horizontal="center" vertical="center"/>
    </xf>
    <xf numFmtId="0" fontId="26" fillId="26" borderId="6" xfId="3" applyFont="1" applyFill="1" applyBorder="1" applyAlignment="1">
      <alignment horizontal="center" vertical="center"/>
    </xf>
    <xf numFmtId="0" fontId="26" fillId="0" borderId="0" xfId="3" applyFont="1" applyAlignment="1"/>
    <xf numFmtId="0" fontId="27" fillId="0" borderId="0" xfId="3" applyFont="1" applyAlignment="1"/>
    <xf numFmtId="0" fontId="27" fillId="0" borderId="15" xfId="3" applyFont="1" applyBorder="1" applyAlignment="1"/>
    <xf numFmtId="14" fontId="26" fillId="0" borderId="0" xfId="3" applyNumberFormat="1" applyFont="1" applyBorder="1" applyAlignment="1"/>
    <xf numFmtId="0" fontId="27" fillId="0" borderId="13" xfId="3" applyFont="1" applyFill="1" applyBorder="1" applyAlignment="1">
      <alignment horizontal="center"/>
    </xf>
    <xf numFmtId="0" fontId="26" fillId="0" borderId="15" xfId="3" applyFont="1" applyBorder="1" applyAlignment="1"/>
    <xf numFmtId="0" fontId="26" fillId="0" borderId="6" xfId="3" applyFont="1" applyBorder="1" applyAlignment="1">
      <alignment horizontal="center"/>
    </xf>
    <xf numFmtId="0" fontId="26" fillId="21" borderId="6" xfId="3" applyFont="1" applyFill="1" applyBorder="1" applyAlignment="1">
      <alignment horizontal="center"/>
    </xf>
    <xf numFmtId="0" fontId="26" fillId="2" borderId="6" xfId="3" applyFont="1" applyFill="1" applyBorder="1" applyAlignment="1">
      <alignment horizontal="center"/>
    </xf>
    <xf numFmtId="0" fontId="27" fillId="13" borderId="12" xfId="3" applyFont="1" applyFill="1" applyBorder="1"/>
    <xf numFmtId="0" fontId="27" fillId="13" borderId="12" xfId="3" applyFont="1" applyFill="1" applyBorder="1" applyAlignment="1">
      <alignment vertical="top" wrapText="1"/>
    </xf>
    <xf numFmtId="0" fontId="27" fillId="27" borderId="17" xfId="3" applyFont="1" applyFill="1" applyBorder="1" applyAlignment="1">
      <alignment horizontal="left" vertical="center" wrapText="1"/>
    </xf>
    <xf numFmtId="0" fontId="27" fillId="27" borderId="34" xfId="3" applyFont="1" applyFill="1" applyBorder="1" applyAlignment="1">
      <alignment wrapText="1"/>
    </xf>
    <xf numFmtId="49" fontId="27" fillId="27" borderId="19" xfId="3" applyNumberFormat="1" applyFont="1" applyFill="1" applyBorder="1" applyAlignment="1">
      <alignment horizontal="center" vertical="center"/>
    </xf>
    <xf numFmtId="0" fontId="27" fillId="27" borderId="19" xfId="3" applyFont="1" applyFill="1" applyBorder="1" applyAlignment="1">
      <alignment horizontal="center" vertical="center"/>
    </xf>
    <xf numFmtId="0" fontId="27" fillId="27" borderId="6" xfId="3" applyFont="1" applyFill="1" applyBorder="1" applyAlignment="1">
      <alignment horizontal="center" vertical="center"/>
    </xf>
    <xf numFmtId="0" fontId="27" fillId="13" borderId="12" xfId="3" applyFont="1" applyFill="1" applyBorder="1" applyAlignment="1">
      <alignment horizontal="left" vertical="center" wrapText="1"/>
    </xf>
    <xf numFmtId="0" fontId="27" fillId="13" borderId="12" xfId="3" applyFont="1" applyFill="1" applyBorder="1" applyAlignment="1">
      <alignment horizontal="left" wrapText="1"/>
    </xf>
    <xf numFmtId="0" fontId="27" fillId="17" borderId="12" xfId="3" applyFont="1" applyFill="1" applyBorder="1" applyAlignment="1">
      <alignment horizontal="left" wrapText="1"/>
    </xf>
    <xf numFmtId="0" fontId="27" fillId="14" borderId="19" xfId="3" applyFont="1" applyFill="1" applyBorder="1" applyAlignment="1">
      <alignment horizontal="center"/>
    </xf>
    <xf numFmtId="0" fontId="26" fillId="14" borderId="11" xfId="3" applyFont="1" applyFill="1" applyBorder="1" applyAlignment="1">
      <alignment horizontal="center"/>
    </xf>
    <xf numFmtId="0" fontId="24" fillId="0" borderId="0" xfId="3" applyFont="1"/>
    <xf numFmtId="0" fontId="25" fillId="0" borderId="1" xfId="3" applyFont="1" applyBorder="1" applyAlignment="1">
      <alignment horizontal="center"/>
    </xf>
    <xf numFmtId="0" fontId="24" fillId="0" borderId="0" xfId="3" applyFont="1" applyAlignment="1">
      <alignment horizontal="left" wrapText="1"/>
    </xf>
    <xf numFmtId="0" fontId="25" fillId="0" borderId="0" xfId="3" applyFont="1"/>
    <xf numFmtId="0" fontId="25" fillId="0" borderId="2" xfId="3" applyFont="1" applyBorder="1" applyAlignment="1">
      <alignment horizontal="left"/>
    </xf>
    <xf numFmtId="0" fontId="25" fillId="0" borderId="2" xfId="3" applyFont="1" applyBorder="1" applyAlignment="1">
      <alignment horizontal="center"/>
    </xf>
    <xf numFmtId="0" fontId="24" fillId="0" borderId="0" xfId="3" applyFont="1" applyFill="1" applyAlignment="1">
      <alignment wrapText="1"/>
    </xf>
    <xf numFmtId="0" fontId="25" fillId="14" borderId="6" xfId="3" applyFont="1" applyFill="1" applyBorder="1" applyAlignment="1">
      <alignment horizontal="center" vertical="center" wrapText="1"/>
    </xf>
    <xf numFmtId="0" fontId="25" fillId="0" borderId="19" xfId="3" applyFont="1" applyBorder="1" applyAlignment="1">
      <alignment horizontal="center"/>
    </xf>
    <xf numFmtId="0" fontId="24" fillId="0" borderId="19" xfId="3" applyFont="1" applyBorder="1" applyAlignment="1">
      <alignment horizontal="center"/>
    </xf>
    <xf numFmtId="0" fontId="24" fillId="0" borderId="6" xfId="3" applyFont="1" applyBorder="1" applyAlignment="1">
      <alignment horizontal="center"/>
    </xf>
    <xf numFmtId="0" fontId="24" fillId="0" borderId="0" xfId="3" applyFont="1" applyFill="1"/>
    <xf numFmtId="0" fontId="24" fillId="21" borderId="9" xfId="3" applyFont="1" applyFill="1" applyBorder="1" applyAlignment="1">
      <alignment vertical="center"/>
    </xf>
    <xf numFmtId="0" fontId="24" fillId="21" borderId="9" xfId="3" applyFont="1" applyFill="1" applyBorder="1" applyAlignment="1">
      <alignment horizontal="left"/>
    </xf>
    <xf numFmtId="49" fontId="25" fillId="21" borderId="6" xfId="3" applyNumberFormat="1" applyFont="1" applyFill="1" applyBorder="1" applyAlignment="1">
      <alignment horizontal="center" vertical="center"/>
    </xf>
    <xf numFmtId="0" fontId="25" fillId="21" borderId="6" xfId="3" applyFont="1" applyFill="1" applyBorder="1" applyAlignment="1">
      <alignment horizontal="center" vertical="center"/>
    </xf>
    <xf numFmtId="0" fontId="25" fillId="21" borderId="19" xfId="3" applyFont="1" applyFill="1" applyBorder="1" applyAlignment="1">
      <alignment horizontal="center" vertical="center"/>
    </xf>
    <xf numFmtId="0" fontId="24" fillId="0" borderId="0" xfId="3" applyFont="1" applyFill="1" applyBorder="1"/>
    <xf numFmtId="0" fontId="24" fillId="0" borderId="6" xfId="3" applyFont="1" applyBorder="1" applyAlignment="1">
      <alignment vertical="center"/>
    </xf>
    <xf numFmtId="0" fontId="24" fillId="2" borderId="6" xfId="3" applyFont="1" applyFill="1" applyBorder="1" applyAlignment="1">
      <alignment vertical="top" wrapText="1"/>
    </xf>
    <xf numFmtId="1" fontId="24" fillId="2" borderId="6" xfId="3" applyNumberFormat="1" applyFont="1" applyFill="1" applyBorder="1" applyAlignment="1">
      <alignment horizontal="center" vertical="center"/>
    </xf>
    <xf numFmtId="1" fontId="24" fillId="0" borderId="19" xfId="3" applyNumberFormat="1" applyFont="1" applyBorder="1" applyAlignment="1">
      <alignment horizontal="center" vertical="center"/>
    </xf>
    <xf numFmtId="0" fontId="24" fillId="5" borderId="19" xfId="3" applyFont="1" applyFill="1" applyBorder="1" applyAlignment="1">
      <alignment horizontal="center" vertical="center"/>
    </xf>
    <xf numFmtId="0" fontId="24" fillId="0" borderId="19" xfId="3" applyFont="1" applyBorder="1" applyAlignment="1">
      <alignment horizontal="center" vertical="center"/>
    </xf>
    <xf numFmtId="0" fontId="24" fillId="0" borderId="6" xfId="3" applyFont="1" applyBorder="1" applyAlignment="1">
      <alignment horizontal="center" vertical="center"/>
    </xf>
    <xf numFmtId="0" fontId="24" fillId="0" borderId="3" xfId="3" applyFont="1" applyBorder="1" applyAlignment="1">
      <alignment horizontal="center" vertical="center"/>
    </xf>
    <xf numFmtId="0" fontId="24" fillId="14" borderId="6" xfId="3" applyFont="1" applyFill="1" applyBorder="1" applyAlignment="1">
      <alignment horizontal="center" vertical="center"/>
    </xf>
    <xf numFmtId="0" fontId="24" fillId="13" borderId="6" xfId="3" applyFont="1" applyFill="1" applyBorder="1" applyAlignment="1">
      <alignment vertical="top" wrapText="1"/>
    </xf>
    <xf numFmtId="0" fontId="24" fillId="0" borderId="6" xfId="3" applyFont="1" applyBorder="1"/>
    <xf numFmtId="0" fontId="24" fillId="0" borderId="0" xfId="3" applyFont="1" applyFill="1" applyBorder="1" applyAlignment="1"/>
    <xf numFmtId="0" fontId="23" fillId="21" borderId="8" xfId="3" applyFont="1" applyFill="1" applyBorder="1" applyAlignment="1">
      <alignment horizontal="left" vertical="center" wrapText="1"/>
    </xf>
    <xf numFmtId="0" fontId="23" fillId="21" borderId="13" xfId="3" applyFont="1" applyFill="1" applyBorder="1" applyAlignment="1">
      <alignment wrapText="1"/>
    </xf>
    <xf numFmtId="0" fontId="25" fillId="21" borderId="17" xfId="3" applyFont="1" applyFill="1" applyBorder="1" applyAlignment="1">
      <alignment horizontal="center" vertical="center"/>
    </xf>
    <xf numFmtId="0" fontId="23" fillId="23" borderId="6" xfId="3" applyFont="1" applyFill="1" applyBorder="1" applyAlignment="1">
      <alignment horizontal="left" vertical="center" wrapText="1"/>
    </xf>
    <xf numFmtId="0" fontId="24" fillId="23" borderId="9" xfId="3" applyFont="1" applyFill="1" applyBorder="1" applyAlignment="1">
      <alignment vertical="top" wrapText="1"/>
    </xf>
    <xf numFmtId="49" fontId="24" fillId="23" borderId="19" xfId="3" applyNumberFormat="1" applyFont="1" applyFill="1" applyBorder="1" applyAlignment="1">
      <alignment horizontal="center" vertical="center"/>
    </xf>
    <xf numFmtId="0" fontId="24" fillId="23" borderId="19" xfId="3" applyFont="1" applyFill="1" applyBorder="1" applyAlignment="1">
      <alignment horizontal="center" vertical="center"/>
    </xf>
    <xf numFmtId="0" fontId="24" fillId="23" borderId="6" xfId="3" applyFont="1" applyFill="1" applyBorder="1" applyAlignment="1">
      <alignment horizontal="center" vertical="center"/>
    </xf>
    <xf numFmtId="0" fontId="34" fillId="0" borderId="6" xfId="3" applyFont="1" applyFill="1" applyBorder="1" applyAlignment="1">
      <alignment horizontal="left" vertical="center"/>
    </xf>
    <xf numFmtId="0" fontId="24" fillId="2" borderId="6" xfId="3" applyFont="1" applyFill="1" applyBorder="1" applyAlignment="1">
      <alignment horizontal="left" vertical="center" wrapText="1"/>
    </xf>
    <xf numFmtId="49" fontId="24" fillId="2" borderId="3" xfId="3" applyNumberFormat="1" applyFont="1" applyFill="1" applyBorder="1" applyAlignment="1">
      <alignment horizontal="center" vertical="center"/>
    </xf>
    <xf numFmtId="0" fontId="24" fillId="2" borderId="19" xfId="3" applyFont="1" applyFill="1" applyBorder="1" applyAlignment="1">
      <alignment horizontal="center" vertical="center"/>
    </xf>
    <xf numFmtId="0" fontId="34" fillId="0" borderId="19" xfId="3" applyFont="1" applyFill="1" applyBorder="1" applyAlignment="1">
      <alignment horizontal="left" vertical="center"/>
    </xf>
    <xf numFmtId="0" fontId="35" fillId="0" borderId="6" xfId="3" applyFont="1" applyBorder="1" applyAlignment="1">
      <alignment horizontal="left" vertical="center" wrapText="1"/>
    </xf>
    <xf numFmtId="0" fontId="36" fillId="2" borderId="6" xfId="3" applyFont="1" applyFill="1" applyBorder="1" applyAlignment="1">
      <alignment horizontal="left" vertical="center" wrapText="1"/>
    </xf>
    <xf numFmtId="0" fontId="34" fillId="2" borderId="19" xfId="3" applyFont="1" applyFill="1" applyBorder="1" applyAlignment="1">
      <alignment horizontal="left" vertical="top" wrapText="1"/>
    </xf>
    <xf numFmtId="49" fontId="24" fillId="2" borderId="19" xfId="3" applyNumberFormat="1" applyFont="1" applyFill="1" applyBorder="1" applyAlignment="1">
      <alignment horizontal="center" vertical="center"/>
    </xf>
    <xf numFmtId="0" fontId="34" fillId="25" borderId="6" xfId="3" applyFont="1" applyFill="1" applyBorder="1" applyAlignment="1">
      <alignment horizontal="left"/>
    </xf>
    <xf numFmtId="49" fontId="24" fillId="25" borderId="6" xfId="3" applyNumberFormat="1" applyFont="1" applyFill="1" applyBorder="1" applyAlignment="1">
      <alignment horizontal="center" vertical="center"/>
    </xf>
    <xf numFmtId="0" fontId="24" fillId="25" borderId="6" xfId="3" applyFont="1" applyFill="1" applyBorder="1" applyAlignment="1">
      <alignment horizontal="center" vertical="center"/>
    </xf>
    <xf numFmtId="0" fontId="24" fillId="25" borderId="19" xfId="3" applyFont="1" applyFill="1" applyBorder="1" applyAlignment="1">
      <alignment horizontal="center" vertical="center"/>
    </xf>
    <xf numFmtId="0" fontId="25" fillId="0" borderId="19" xfId="3" applyFont="1" applyBorder="1" applyAlignment="1"/>
    <xf numFmtId="0" fontId="25" fillId="0" borderId="19" xfId="3" applyFont="1" applyBorder="1" applyAlignment="1">
      <alignment horizontal="right"/>
    </xf>
    <xf numFmtId="49" fontId="25" fillId="19" borderId="19" xfId="3" applyNumberFormat="1" applyFont="1" applyFill="1" applyBorder="1" applyAlignment="1">
      <alignment horizontal="center" vertical="center"/>
    </xf>
    <xf numFmtId="0" fontId="25" fillId="26" borderId="19" xfId="3" applyFont="1" applyFill="1" applyBorder="1" applyAlignment="1">
      <alignment horizontal="center" vertical="center"/>
    </xf>
    <xf numFmtId="0" fontId="25" fillId="26" borderId="6" xfId="3" applyFont="1" applyFill="1" applyBorder="1" applyAlignment="1">
      <alignment horizontal="center" vertical="center"/>
    </xf>
    <xf numFmtId="0" fontId="25" fillId="0" borderId="20" xfId="3" applyFont="1" applyBorder="1" applyAlignment="1">
      <alignment horizontal="center"/>
    </xf>
    <xf numFmtId="0" fontId="25" fillId="0" borderId="0" xfId="3" applyFont="1" applyAlignment="1"/>
    <xf numFmtId="0" fontId="24" fillId="0" borderId="0" xfId="3" applyFont="1" applyAlignment="1"/>
    <xf numFmtId="0" fontId="24" fillId="0" borderId="15" xfId="3" applyFont="1" applyBorder="1" applyAlignment="1"/>
    <xf numFmtId="14" fontId="25" fillId="13" borderId="0" xfId="3" applyNumberFormat="1" applyFont="1" applyFill="1" applyBorder="1" applyAlignment="1"/>
    <xf numFmtId="0" fontId="25" fillId="13" borderId="0" xfId="3" applyFont="1" applyFill="1" applyBorder="1" applyAlignment="1"/>
    <xf numFmtId="0" fontId="25" fillId="13" borderId="15" xfId="3" applyFont="1" applyFill="1" applyBorder="1" applyAlignment="1"/>
    <xf numFmtId="0" fontId="25" fillId="21" borderId="6" xfId="3" applyFont="1" applyFill="1" applyBorder="1" applyAlignment="1">
      <alignment horizontal="center"/>
    </xf>
    <xf numFmtId="0" fontId="24" fillId="0" borderId="13" xfId="3" applyFont="1" applyBorder="1"/>
    <xf numFmtId="0" fontId="24" fillId="0" borderId="0" xfId="3" applyFont="1" applyBorder="1"/>
    <xf numFmtId="0" fontId="25" fillId="0" borderId="6" xfId="3" applyFont="1" applyBorder="1" applyAlignment="1">
      <alignment horizontal="center"/>
    </xf>
    <xf numFmtId="0" fontId="24" fillId="0" borderId="17" xfId="3" applyFont="1" applyBorder="1"/>
    <xf numFmtId="0" fontId="24" fillId="0" borderId="2" xfId="3" applyFont="1" applyBorder="1"/>
    <xf numFmtId="0" fontId="5" fillId="0" borderId="19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 textRotation="90"/>
    </xf>
    <xf numFmtId="0" fontId="7" fillId="0" borderId="14" xfId="0" applyNumberFormat="1" applyFont="1" applyFill="1" applyBorder="1" applyAlignment="1">
      <alignment horizontal="center" vertical="center" textRotation="90"/>
    </xf>
    <xf numFmtId="0" fontId="7" fillId="0" borderId="8" xfId="0" applyNumberFormat="1" applyFont="1" applyFill="1" applyBorder="1" applyAlignment="1">
      <alignment horizontal="center" vertical="center" textRotation="90"/>
    </xf>
    <xf numFmtId="0" fontId="9" fillId="0" borderId="0" xfId="0" applyFont="1" applyFill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0" fontId="6" fillId="0" borderId="3" xfId="1" applyFont="1" applyFill="1" applyBorder="1" applyAlignment="1">
      <alignment horizontal="left" vertical="center"/>
    </xf>
    <xf numFmtId="0" fontId="6" fillId="0" borderId="11" xfId="1" applyFont="1" applyFill="1" applyBorder="1" applyAlignment="1">
      <alignment horizontal="left" vertical="center"/>
    </xf>
    <xf numFmtId="0" fontId="6" fillId="0" borderId="29" xfId="1" applyFont="1" applyFill="1" applyBorder="1" applyAlignment="1">
      <alignment horizontal="left" vertical="center"/>
    </xf>
    <xf numFmtId="0" fontId="6" fillId="0" borderId="30" xfId="1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/>
    </xf>
    <xf numFmtId="0" fontId="6" fillId="0" borderId="11" xfId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left" vertical="center"/>
    </xf>
    <xf numFmtId="0" fontId="6" fillId="0" borderId="6" xfId="0" applyNumberFormat="1" applyFont="1" applyFill="1" applyBorder="1" applyAlignment="1">
      <alignment horizontal="left" vertical="center"/>
    </xf>
    <xf numFmtId="0" fontId="6" fillId="0" borderId="20" xfId="0" applyNumberFormat="1" applyFont="1" applyFill="1" applyBorder="1" applyAlignment="1">
      <alignment horizontal="left" vertical="center"/>
    </xf>
    <xf numFmtId="0" fontId="6" fillId="0" borderId="21" xfId="0" applyNumberFormat="1" applyFont="1" applyFill="1" applyBorder="1" applyAlignment="1">
      <alignment horizontal="left" vertical="center"/>
    </xf>
    <xf numFmtId="0" fontId="6" fillId="0" borderId="2" xfId="0" applyNumberFormat="1" applyFont="1" applyFill="1" applyBorder="1" applyAlignment="1">
      <alignment horizontal="left" vertical="center"/>
    </xf>
    <xf numFmtId="0" fontId="6" fillId="0" borderId="18" xfId="0" applyNumberFormat="1" applyFont="1" applyFill="1" applyBorder="1" applyAlignment="1">
      <alignment horizontal="left" vertical="center"/>
    </xf>
    <xf numFmtId="0" fontId="6" fillId="0" borderId="20" xfId="0" applyNumberFormat="1" applyFont="1" applyFill="1" applyBorder="1" applyAlignment="1">
      <alignment horizontal="left" vertical="center" wrapText="1"/>
    </xf>
    <xf numFmtId="0" fontId="6" fillId="0" borderId="21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18" xfId="0" applyNumberFormat="1" applyFont="1" applyFill="1" applyBorder="1" applyAlignment="1">
      <alignment horizontal="left" vertical="center" wrapText="1"/>
    </xf>
    <xf numFmtId="0" fontId="7" fillId="6" borderId="19" xfId="0" applyNumberFormat="1" applyFont="1" applyFill="1" applyBorder="1" applyAlignment="1">
      <alignment horizontal="center" vertical="center"/>
    </xf>
    <xf numFmtId="0" fontId="7" fillId="6" borderId="11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/>
    <xf numFmtId="0" fontId="6" fillId="0" borderId="2" xfId="0" applyNumberFormat="1" applyFont="1" applyFill="1" applyBorder="1" applyAlignment="1"/>
    <xf numFmtId="0" fontId="9" fillId="0" borderId="3" xfId="0" applyNumberFormat="1" applyFont="1" applyFill="1" applyBorder="1" applyAlignment="1"/>
    <xf numFmtId="0" fontId="6" fillId="0" borderId="3" xfId="0" applyNumberFormat="1" applyFont="1" applyFill="1" applyBorder="1" applyAlignment="1"/>
    <xf numFmtId="0" fontId="7" fillId="0" borderId="14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textRotation="90" wrapText="1"/>
    </xf>
    <xf numFmtId="0" fontId="6" fillId="0" borderId="8" xfId="0" applyNumberFormat="1" applyFont="1" applyFill="1" applyBorder="1" applyAlignment="1">
      <alignment horizontal="center" vertical="center" textRotation="90" wrapText="1"/>
    </xf>
    <xf numFmtId="0" fontId="6" fillId="0" borderId="6" xfId="0" applyNumberFormat="1" applyFont="1" applyFill="1" applyBorder="1" applyAlignment="1">
      <alignment horizontal="center" vertical="center" textRotation="90" wrapText="1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0" fontId="6" fillId="0" borderId="9" xfId="0" applyNumberFormat="1" applyFont="1" applyFill="1" applyBorder="1" applyAlignment="1">
      <alignment horizontal="center" vertical="center" textRotation="90" wrapText="1"/>
    </xf>
    <xf numFmtId="0" fontId="6" fillId="0" borderId="13" xfId="0" applyNumberFormat="1" applyFont="1" applyFill="1" applyBorder="1" applyAlignment="1">
      <alignment horizontal="center" vertical="center" textRotation="90" wrapText="1"/>
    </xf>
    <xf numFmtId="0" fontId="6" fillId="0" borderId="17" xfId="0" applyNumberFormat="1" applyFont="1" applyFill="1" applyBorder="1" applyAlignment="1">
      <alignment horizontal="center" vertical="center" textRotation="90" wrapText="1"/>
    </xf>
    <xf numFmtId="0" fontId="6" fillId="0" borderId="14" xfId="0" applyNumberFormat="1" applyFont="1" applyFill="1" applyBorder="1" applyAlignment="1">
      <alignment horizontal="center" vertical="center" textRotation="90" wrapText="1"/>
    </xf>
    <xf numFmtId="0" fontId="6" fillId="0" borderId="15" xfId="0" applyNumberFormat="1" applyFont="1" applyFill="1" applyBorder="1" applyAlignment="1">
      <alignment horizontal="center" vertical="center" textRotation="90"/>
    </xf>
    <xf numFmtId="0" fontId="6" fillId="0" borderId="18" xfId="0" applyNumberFormat="1" applyFont="1" applyFill="1" applyBorder="1" applyAlignment="1">
      <alignment horizontal="center" vertical="center" textRotation="90"/>
    </xf>
    <xf numFmtId="0" fontId="6" fillId="0" borderId="8" xfId="0" applyNumberFormat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/>
    </xf>
    <xf numFmtId="0" fontId="6" fillId="0" borderId="11" xfId="1" applyFont="1" applyFill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 textRotation="90"/>
    </xf>
    <xf numFmtId="0" fontId="6" fillId="0" borderId="9" xfId="0" applyFont="1" applyFill="1" applyBorder="1" applyAlignment="1">
      <alignment horizontal="center" vertical="center" textRotation="90"/>
    </xf>
    <xf numFmtId="0" fontId="6" fillId="0" borderId="13" xfId="0" applyFont="1" applyFill="1" applyBorder="1" applyAlignment="1">
      <alignment horizontal="center" vertical="center" textRotation="90"/>
    </xf>
    <xf numFmtId="0" fontId="6" fillId="0" borderId="17" xfId="0" applyFont="1" applyFill="1" applyBorder="1" applyAlignment="1">
      <alignment horizontal="center" vertical="center" textRotation="90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6" fillId="0" borderId="2" xfId="0" applyFont="1" applyFill="1" applyBorder="1" applyAlignment="1"/>
    <xf numFmtId="0" fontId="9" fillId="0" borderId="3" xfId="0" applyFont="1" applyFill="1" applyBorder="1" applyAlignment="1"/>
    <xf numFmtId="0" fontId="6" fillId="0" borderId="3" xfId="0" applyFont="1" applyFill="1" applyBorder="1" applyAlignment="1"/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textRotation="90" wrapText="1"/>
    </xf>
    <xf numFmtId="0" fontId="6" fillId="0" borderId="8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9" fillId="0" borderId="0" xfId="3" applyFont="1" applyFill="1" applyAlignment="1">
      <alignment horizontal="center" wrapText="1"/>
    </xf>
    <xf numFmtId="0" fontId="9" fillId="0" borderId="2" xfId="3" applyFont="1" applyFill="1" applyBorder="1" applyAlignment="1">
      <alignment horizontal="center"/>
    </xf>
    <xf numFmtId="0" fontId="9" fillId="0" borderId="22" xfId="3" applyFont="1" applyFill="1" applyBorder="1" applyAlignment="1">
      <alignment horizontal="center"/>
    </xf>
    <xf numFmtId="0" fontId="9" fillId="0" borderId="0" xfId="3" applyFont="1" applyFill="1" applyAlignment="1">
      <alignment horizontal="center"/>
    </xf>
    <xf numFmtId="1" fontId="9" fillId="0" borderId="2" xfId="3" applyNumberFormat="1" applyFont="1" applyFill="1" applyBorder="1" applyAlignment="1">
      <alignment horizontal="left"/>
    </xf>
    <xf numFmtId="1" fontId="6" fillId="0" borderId="2" xfId="3" applyNumberFormat="1" applyFont="1" applyFill="1" applyBorder="1" applyAlignment="1">
      <alignment horizontal="left"/>
    </xf>
    <xf numFmtId="0" fontId="9" fillId="0" borderId="2" xfId="3" applyFont="1" applyFill="1" applyBorder="1" applyAlignment="1">
      <alignment horizontal="center" wrapText="1"/>
    </xf>
    <xf numFmtId="0" fontId="6" fillId="0" borderId="2" xfId="3" applyFont="1" applyFill="1" applyBorder="1" applyAlignment="1">
      <alignment horizontal="center" wrapText="1"/>
    </xf>
    <xf numFmtId="0" fontId="9" fillId="0" borderId="3" xfId="3" applyFont="1" applyFill="1" applyBorder="1" applyAlignment="1"/>
    <xf numFmtId="0" fontId="6" fillId="0" borderId="3" xfId="3" applyFont="1" applyFill="1" applyBorder="1" applyAlignment="1"/>
    <xf numFmtId="0" fontId="9" fillId="0" borderId="3" xfId="3" applyFont="1" applyFill="1" applyBorder="1" applyAlignment="1">
      <alignment horizontal="center"/>
    </xf>
    <xf numFmtId="0" fontId="6" fillId="0" borderId="3" xfId="3" applyFont="1" applyFill="1" applyBorder="1" applyAlignment="1">
      <alignment horizontal="center"/>
    </xf>
    <xf numFmtId="0" fontId="9" fillId="0" borderId="3" xfId="3" applyFont="1" applyFill="1" applyBorder="1" applyAlignment="1">
      <alignment horizontal="center" wrapText="1"/>
    </xf>
    <xf numFmtId="0" fontId="11" fillId="0" borderId="2" xfId="3" applyFont="1" applyFill="1" applyBorder="1" applyAlignment="1">
      <alignment horizontal="left"/>
    </xf>
    <xf numFmtId="0" fontId="6" fillId="0" borderId="4" xfId="3" applyFont="1" applyFill="1" applyBorder="1" applyAlignment="1">
      <alignment horizontal="center" vertical="center" wrapText="1"/>
    </xf>
    <xf numFmtId="0" fontId="6" fillId="0" borderId="7" xfId="3" applyFont="1" applyFill="1" applyBorder="1" applyAlignment="1">
      <alignment horizontal="center" vertical="center" wrapText="1"/>
    </xf>
    <xf numFmtId="0" fontId="6" fillId="0" borderId="12" xfId="3" applyFont="1" applyFill="1" applyBorder="1" applyAlignment="1">
      <alignment horizontal="center" vertical="center" wrapText="1"/>
    </xf>
    <xf numFmtId="0" fontId="6" fillId="0" borderId="16" xfId="3" applyFont="1" applyFill="1" applyBorder="1" applyAlignment="1">
      <alignment horizontal="center" vertical="center" wrapText="1"/>
    </xf>
    <xf numFmtId="0" fontId="6" fillId="0" borderId="5" xfId="3" applyFont="1" applyFill="1" applyBorder="1" applyAlignment="1">
      <alignment horizontal="center" vertical="center" wrapText="1"/>
    </xf>
    <xf numFmtId="0" fontId="6" fillId="0" borderId="8" xfId="3" applyFont="1" applyFill="1" applyBorder="1" applyAlignment="1">
      <alignment horizontal="center" vertical="center" wrapText="1"/>
    </xf>
    <xf numFmtId="0" fontId="6" fillId="0" borderId="6" xfId="3" applyFont="1" applyFill="1" applyBorder="1" applyAlignment="1">
      <alignment horizontal="center" vertical="center" wrapText="1"/>
    </xf>
    <xf numFmtId="0" fontId="6" fillId="0" borderId="10" xfId="3" applyFont="1" applyFill="1" applyBorder="1" applyAlignment="1">
      <alignment horizontal="center" vertical="center" wrapText="1"/>
    </xf>
    <xf numFmtId="0" fontId="6" fillId="0" borderId="5" xfId="3" applyFont="1" applyFill="1" applyBorder="1" applyAlignment="1">
      <alignment horizontal="center" vertical="center" textRotation="90" wrapText="1"/>
    </xf>
    <xf numFmtId="0" fontId="6" fillId="0" borderId="8" xfId="3" applyFont="1" applyFill="1" applyBorder="1" applyAlignment="1">
      <alignment horizontal="center" vertical="center" textRotation="90" wrapText="1"/>
    </xf>
    <xf numFmtId="0" fontId="6" fillId="0" borderId="6" xfId="3" applyFont="1" applyFill="1" applyBorder="1" applyAlignment="1">
      <alignment horizontal="center" vertical="center" textRotation="90" wrapText="1"/>
    </xf>
    <xf numFmtId="0" fontId="6" fillId="0" borderId="10" xfId="3" applyFont="1" applyFill="1" applyBorder="1" applyAlignment="1">
      <alignment horizontal="center" vertical="center" textRotation="90" wrapText="1"/>
    </xf>
    <xf numFmtId="0" fontId="6" fillId="0" borderId="19" xfId="3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6" fillId="0" borderId="11" xfId="3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horizontal="center" vertical="center" textRotation="90" wrapText="1"/>
    </xf>
    <xf numFmtId="0" fontId="6" fillId="0" borderId="13" xfId="3" applyFont="1" applyFill="1" applyBorder="1" applyAlignment="1">
      <alignment horizontal="center" vertical="center" textRotation="90" wrapText="1"/>
    </xf>
    <xf numFmtId="0" fontId="6" fillId="0" borderId="17" xfId="3" applyFont="1" applyFill="1" applyBorder="1" applyAlignment="1">
      <alignment horizontal="center" vertical="center" textRotation="90" wrapText="1"/>
    </xf>
    <xf numFmtId="0" fontId="7" fillId="0" borderId="6" xfId="3" applyFont="1" applyFill="1" applyBorder="1" applyAlignment="1">
      <alignment horizontal="center"/>
    </xf>
    <xf numFmtId="0" fontId="6" fillId="0" borderId="15" xfId="3" applyFont="1" applyFill="1" applyBorder="1" applyAlignment="1">
      <alignment horizontal="center" vertical="center" textRotation="90"/>
    </xf>
    <xf numFmtId="0" fontId="6" fillId="0" borderId="18" xfId="3" applyFont="1" applyFill="1" applyBorder="1" applyAlignment="1">
      <alignment horizontal="center" vertical="center" textRotation="90"/>
    </xf>
    <xf numFmtId="0" fontId="6" fillId="0" borderId="8" xfId="3" applyFont="1" applyFill="1" applyBorder="1" applyAlignment="1">
      <alignment horizontal="center"/>
    </xf>
    <xf numFmtId="0" fontId="7" fillId="12" borderId="9" xfId="3" applyFont="1" applyFill="1" applyBorder="1" applyAlignment="1">
      <alignment horizontal="center"/>
    </xf>
    <xf numFmtId="0" fontId="7" fillId="12" borderId="21" xfId="3" applyFont="1" applyFill="1" applyBorder="1" applyAlignment="1">
      <alignment horizontal="center"/>
    </xf>
    <xf numFmtId="1" fontId="7" fillId="0" borderId="14" xfId="1" applyNumberFormat="1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/>
    </xf>
    <xf numFmtId="0" fontId="6" fillId="0" borderId="9" xfId="1" applyFont="1" applyFill="1" applyBorder="1" applyAlignment="1">
      <alignment horizontal="left" vertical="center"/>
    </xf>
    <xf numFmtId="0" fontId="6" fillId="0" borderId="20" xfId="1" applyFont="1" applyFill="1" applyBorder="1" applyAlignment="1">
      <alignment horizontal="left" vertical="center"/>
    </xf>
    <xf numFmtId="0" fontId="6" fillId="0" borderId="17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6" fillId="0" borderId="15" xfId="1" applyFont="1" applyFill="1" applyBorder="1" applyAlignment="1">
      <alignment horizontal="left" vertical="center"/>
    </xf>
    <xf numFmtId="0" fontId="7" fillId="0" borderId="9" xfId="3" applyFont="1" applyFill="1" applyBorder="1" applyAlignment="1">
      <alignment horizontal="left" vertical="center"/>
    </xf>
    <xf numFmtId="0" fontId="7" fillId="0" borderId="20" xfId="3" applyFont="1" applyFill="1" applyBorder="1" applyAlignment="1">
      <alignment horizontal="left" vertical="center"/>
    </xf>
    <xf numFmtId="0" fontId="7" fillId="0" borderId="21" xfId="3" applyFont="1" applyFill="1" applyBorder="1" applyAlignment="1">
      <alignment horizontal="left" vertical="center"/>
    </xf>
    <xf numFmtId="0" fontId="7" fillId="0" borderId="20" xfId="1" applyFont="1" applyFill="1" applyBorder="1" applyAlignment="1">
      <alignment horizontal="center" vertical="center" textRotation="90"/>
    </xf>
    <xf numFmtId="0" fontId="7" fillId="0" borderId="0" xfId="1" applyFont="1" applyFill="1" applyBorder="1" applyAlignment="1">
      <alignment horizontal="center" vertical="center" textRotation="90"/>
    </xf>
    <xf numFmtId="0" fontId="7" fillId="0" borderId="2" xfId="1" applyFont="1" applyFill="1" applyBorder="1" applyAlignment="1">
      <alignment horizontal="center" vertical="center" textRotation="90"/>
    </xf>
    <xf numFmtId="0" fontId="6" fillId="0" borderId="18" xfId="1" applyFont="1" applyFill="1" applyBorder="1" applyAlignment="1">
      <alignment horizontal="left" vertical="center"/>
    </xf>
    <xf numFmtId="0" fontId="7" fillId="0" borderId="13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7" fillId="0" borderId="15" xfId="1" applyFont="1" applyFill="1" applyBorder="1" applyAlignment="1">
      <alignment horizontal="left" vertical="center"/>
    </xf>
    <xf numFmtId="0" fontId="6" fillId="0" borderId="9" xfId="1" applyFont="1" applyFill="1" applyBorder="1" applyAlignment="1">
      <alignment horizontal="left" vertical="center" wrapText="1"/>
    </xf>
    <xf numFmtId="0" fontId="6" fillId="0" borderId="20" xfId="1" applyFont="1" applyFill="1" applyBorder="1" applyAlignment="1">
      <alignment horizontal="left" vertical="center" wrapText="1"/>
    </xf>
    <xf numFmtId="0" fontId="6" fillId="0" borderId="13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6" fillId="0" borderId="17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9" fillId="0" borderId="6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left" vertical="center"/>
    </xf>
    <xf numFmtId="0" fontId="13" fillId="0" borderId="23" xfId="3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13" fillId="0" borderId="25" xfId="3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left" vertical="center"/>
    </xf>
    <xf numFmtId="0" fontId="6" fillId="0" borderId="21" xfId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1" fontId="11" fillId="0" borderId="8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 textRotation="90"/>
    </xf>
    <xf numFmtId="0" fontId="11" fillId="0" borderId="14" xfId="0" applyFont="1" applyFill="1" applyBorder="1" applyAlignment="1">
      <alignment horizontal="center" vertical="center" textRotation="90"/>
    </xf>
    <xf numFmtId="0" fontId="11" fillId="0" borderId="8" xfId="0" applyFont="1" applyFill="1" applyBorder="1" applyAlignment="1">
      <alignment horizontal="center" vertical="center" textRotation="90"/>
    </xf>
    <xf numFmtId="0" fontId="9" fillId="0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textRotation="90" wrapText="1"/>
    </xf>
    <xf numFmtId="0" fontId="9" fillId="0" borderId="8" xfId="0" applyFont="1" applyFill="1" applyBorder="1" applyAlignment="1">
      <alignment horizontal="center" vertical="center" textRotation="90" wrapText="1"/>
    </xf>
    <xf numFmtId="0" fontId="9" fillId="0" borderId="6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9" xfId="0" applyFont="1" applyFill="1" applyBorder="1" applyAlignment="1">
      <alignment horizontal="center" vertical="center" textRotation="90" wrapText="1"/>
    </xf>
    <xf numFmtId="0" fontId="9" fillId="0" borderId="13" xfId="0" applyFont="1" applyFill="1" applyBorder="1" applyAlignment="1">
      <alignment horizontal="center" vertical="center" textRotation="90" wrapText="1"/>
    </xf>
    <xf numFmtId="0" fontId="9" fillId="0" borderId="17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 textRotation="90"/>
    </xf>
    <xf numFmtId="0" fontId="9" fillId="0" borderId="18" xfId="0" applyFont="1" applyFill="1" applyBorder="1" applyAlignment="1">
      <alignment horizontal="center" vertical="center" textRotation="90"/>
    </xf>
    <xf numFmtId="0" fontId="9" fillId="0" borderId="8" xfId="0" applyFont="1" applyFill="1" applyBorder="1" applyAlignment="1">
      <alignment horizontal="center"/>
    </xf>
    <xf numFmtId="0" fontId="6" fillId="0" borderId="10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 textRotation="90"/>
    </xf>
    <xf numFmtId="0" fontId="6" fillId="0" borderId="18" xfId="1" applyFont="1" applyFill="1" applyBorder="1" applyAlignment="1">
      <alignment horizontal="center" vertical="center" textRotation="90"/>
    </xf>
    <xf numFmtId="0" fontId="9" fillId="0" borderId="1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7" fillId="0" borderId="10" xfId="1" applyFont="1" applyFill="1" applyBorder="1" applyAlignment="1">
      <alignment horizontal="center" vertical="center" textRotation="90"/>
    </xf>
    <xf numFmtId="0" fontId="7" fillId="0" borderId="14" xfId="1" applyFont="1" applyFill="1" applyBorder="1" applyAlignment="1">
      <alignment horizontal="center" vertical="center" textRotation="90"/>
    </xf>
    <xf numFmtId="0" fontId="7" fillId="0" borderId="8" xfId="1" applyFont="1" applyFill="1" applyBorder="1" applyAlignment="1">
      <alignment horizontal="center" vertical="center" textRotation="90"/>
    </xf>
    <xf numFmtId="0" fontId="7" fillId="0" borderId="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0" xfId="1" applyFont="1" applyFill="1" applyBorder="1" applyAlignment="1">
      <alignment horizontal="center"/>
    </xf>
    <xf numFmtId="0" fontId="6" fillId="0" borderId="0" xfId="1" applyFont="1" applyFill="1" applyAlignment="1">
      <alignment horizontal="left"/>
    </xf>
    <xf numFmtId="0" fontId="6" fillId="0" borderId="0" xfId="1" applyFont="1" applyFill="1" applyAlignment="1">
      <alignment horizontal="left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textRotation="90" wrapText="1"/>
    </xf>
    <xf numFmtId="0" fontId="6" fillId="0" borderId="8" xfId="1" applyFont="1" applyFill="1" applyBorder="1" applyAlignment="1">
      <alignment horizontal="center" vertical="center" textRotation="90" wrapText="1"/>
    </xf>
    <xf numFmtId="0" fontId="6" fillId="0" borderId="6" xfId="1" applyFont="1" applyFill="1" applyBorder="1" applyAlignment="1">
      <alignment horizontal="center" vertical="center" textRotation="90" wrapText="1"/>
    </xf>
    <xf numFmtId="0" fontId="6" fillId="0" borderId="10" xfId="1" applyFont="1" applyFill="1" applyBorder="1" applyAlignment="1">
      <alignment horizontal="center" vertical="center" textRotation="90" wrapText="1"/>
    </xf>
    <xf numFmtId="0" fontId="6" fillId="0" borderId="19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textRotation="90" wrapText="1"/>
    </xf>
    <xf numFmtId="0" fontId="6" fillId="0" borderId="13" xfId="1" applyFont="1" applyFill="1" applyBorder="1" applyAlignment="1">
      <alignment horizontal="center" vertical="center" textRotation="90" wrapText="1"/>
    </xf>
    <xf numFmtId="0" fontId="6" fillId="0" borderId="17" xfId="1" applyFont="1" applyFill="1" applyBorder="1" applyAlignment="1">
      <alignment horizontal="center" vertical="center" textRotation="90" wrapText="1"/>
    </xf>
    <xf numFmtId="0" fontId="6" fillId="0" borderId="8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 vertical="center" textRotation="90"/>
    </xf>
    <xf numFmtId="0" fontId="7" fillId="0" borderId="13" xfId="1" applyFont="1" applyFill="1" applyBorder="1" applyAlignment="1">
      <alignment horizontal="center" vertical="center" textRotation="90"/>
    </xf>
    <xf numFmtId="0" fontId="7" fillId="0" borderId="17" xfId="1" applyFont="1" applyFill="1" applyBorder="1" applyAlignment="1">
      <alignment horizontal="center" vertical="center" textRotation="90"/>
    </xf>
    <xf numFmtId="0" fontId="13" fillId="7" borderId="23" xfId="0" applyFont="1" applyFill="1" applyBorder="1" applyAlignment="1">
      <alignment horizontal="center" vertical="center" wrapText="1"/>
    </xf>
    <xf numFmtId="0" fontId="13" fillId="7" borderId="24" xfId="0" applyFont="1" applyFill="1" applyBorder="1" applyAlignment="1">
      <alignment horizontal="center" vertical="center" wrapText="1"/>
    </xf>
    <xf numFmtId="0" fontId="13" fillId="7" borderId="25" xfId="0" applyFont="1" applyFill="1" applyBorder="1" applyAlignment="1">
      <alignment horizontal="center" vertical="center" wrapText="1"/>
    </xf>
    <xf numFmtId="0" fontId="9" fillId="0" borderId="19" xfId="1" applyFont="1" applyFill="1" applyBorder="1" applyAlignment="1">
      <alignment horizontal="center" vertical="center"/>
    </xf>
    <xf numFmtId="0" fontId="9" fillId="0" borderId="17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0" fontId="15" fillId="0" borderId="0" xfId="2" applyFont="1" applyFill="1" applyAlignment="1">
      <alignment horizontal="center" wrapText="1"/>
    </xf>
    <xf numFmtId="0" fontId="9" fillId="0" borderId="2" xfId="2" applyFont="1" applyFill="1" applyBorder="1" applyAlignment="1"/>
    <xf numFmtId="0" fontId="6" fillId="0" borderId="2" xfId="2" applyFont="1" applyFill="1" applyBorder="1" applyAlignment="1"/>
    <xf numFmtId="0" fontId="9" fillId="0" borderId="3" xfId="2" applyFont="1" applyFill="1" applyBorder="1" applyAlignment="1"/>
    <xf numFmtId="0" fontId="6" fillId="0" borderId="3" xfId="2" applyFont="1" applyFill="1" applyBorder="1" applyAlignment="1"/>
    <xf numFmtId="1" fontId="7" fillId="0" borderId="13" xfId="1" applyNumberFormat="1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/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wrapText="1"/>
    </xf>
    <xf numFmtId="0" fontId="9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textRotation="90" wrapText="1"/>
    </xf>
    <xf numFmtId="0" fontId="7" fillId="0" borderId="14" xfId="0" applyFont="1" applyFill="1" applyBorder="1" applyAlignment="1">
      <alignment horizontal="center" textRotation="90" wrapText="1"/>
    </xf>
    <xf numFmtId="0" fontId="7" fillId="0" borderId="8" xfId="0" applyFont="1" applyFill="1" applyBorder="1" applyAlignment="1">
      <alignment horizontal="center" textRotation="90" wrapText="1"/>
    </xf>
    <xf numFmtId="0" fontId="7" fillId="0" borderId="19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4" xfId="0" applyFont="1" applyFill="1" applyBorder="1" applyAlignment="1">
      <alignment horizontal="center" vertical="center" textRotation="90" wrapText="1"/>
    </xf>
    <xf numFmtId="0" fontId="7" fillId="0" borderId="8" xfId="0" applyFont="1" applyFill="1" applyBorder="1" applyAlignment="1">
      <alignment horizontal="center" vertical="center" textRotation="90" wrapText="1"/>
    </xf>
    <xf numFmtId="0" fontId="7" fillId="0" borderId="19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textRotation="90"/>
    </xf>
    <xf numFmtId="0" fontId="7" fillId="0" borderId="8" xfId="0" applyFont="1" applyFill="1" applyBorder="1" applyAlignment="1">
      <alignment horizontal="center" vertical="center" textRotation="90"/>
    </xf>
    <xf numFmtId="0" fontId="7" fillId="0" borderId="19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" fontId="9" fillId="0" borderId="2" xfId="0" applyNumberFormat="1" applyFont="1" applyFill="1" applyBorder="1" applyAlignment="1">
      <alignment horizontal="left"/>
    </xf>
    <xf numFmtId="1" fontId="6" fillId="0" borderId="2" xfId="0" applyNumberFormat="1" applyFont="1" applyFill="1" applyBorder="1" applyAlignment="1">
      <alignment horizontal="left"/>
    </xf>
    <xf numFmtId="0" fontId="9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7" fillId="0" borderId="9" xfId="0" applyFont="1" applyFill="1" applyBorder="1" applyAlignment="1">
      <alignment horizontal="center" vertical="center" textRotation="90"/>
    </xf>
    <xf numFmtId="0" fontId="7" fillId="0" borderId="13" xfId="0" applyFont="1" applyFill="1" applyBorder="1" applyAlignment="1">
      <alignment horizontal="center" vertical="center" textRotation="90"/>
    </xf>
    <xf numFmtId="0" fontId="7" fillId="9" borderId="6" xfId="0" applyFont="1" applyFill="1" applyBorder="1" applyAlignment="1">
      <alignment horizontal="center"/>
    </xf>
    <xf numFmtId="0" fontId="18" fillId="0" borderId="2" xfId="3" applyFont="1" applyBorder="1" applyAlignment="1">
      <alignment horizontal="center"/>
    </xf>
    <xf numFmtId="0" fontId="18" fillId="0" borderId="2" xfId="3" applyFont="1" applyBorder="1" applyAlignment="1"/>
    <xf numFmtId="0" fontId="20" fillId="0" borderId="2" xfId="3" applyFont="1" applyBorder="1" applyAlignment="1"/>
    <xf numFmtId="0" fontId="18" fillId="0" borderId="3" xfId="3" applyFont="1" applyBorder="1" applyAlignment="1"/>
    <xf numFmtId="0" fontId="20" fillId="0" borderId="3" xfId="3" applyFont="1" applyBorder="1" applyAlignment="1"/>
    <xf numFmtId="0" fontId="18" fillId="0" borderId="3" xfId="3" applyFont="1" applyBorder="1" applyAlignment="1">
      <alignment horizontal="center"/>
    </xf>
    <xf numFmtId="0" fontId="23" fillId="0" borderId="19" xfId="3" applyFont="1" applyBorder="1" applyAlignment="1">
      <alignment horizontal="center" vertical="center" wrapText="1"/>
    </xf>
    <xf numFmtId="0" fontId="23" fillId="0" borderId="3" xfId="3" applyFont="1" applyBorder="1" applyAlignment="1">
      <alignment horizontal="center" vertical="center" wrapText="1"/>
    </xf>
    <xf numFmtId="0" fontId="23" fillId="0" borderId="11" xfId="3" applyFont="1" applyBorder="1" applyAlignment="1">
      <alignment horizontal="center" vertical="center" wrapText="1"/>
    </xf>
    <xf numFmtId="0" fontId="23" fillId="0" borderId="10" xfId="3" applyFont="1" applyBorder="1" applyAlignment="1">
      <alignment horizontal="center" vertical="center" wrapText="1"/>
    </xf>
    <xf numFmtId="0" fontId="23" fillId="0" borderId="14" xfId="3" applyFont="1" applyBorder="1" applyAlignment="1">
      <alignment horizontal="center" vertical="center" wrapText="1"/>
    </xf>
    <xf numFmtId="0" fontId="23" fillId="0" borderId="8" xfId="3" applyFont="1" applyBorder="1" applyAlignment="1">
      <alignment horizontal="center" vertical="center" wrapText="1"/>
    </xf>
    <xf numFmtId="0" fontId="24" fillId="0" borderId="6" xfId="3" applyFont="1" applyBorder="1" applyAlignment="1">
      <alignment horizontal="center" vertical="center" wrapText="1"/>
    </xf>
    <xf numFmtId="0" fontId="24" fillId="2" borderId="19" xfId="3" applyFont="1" applyFill="1" applyBorder="1" applyAlignment="1">
      <alignment horizontal="center" vertical="center" wrapText="1"/>
    </xf>
    <xf numFmtId="0" fontId="24" fillId="2" borderId="11" xfId="3" applyFont="1" applyFill="1" applyBorder="1" applyAlignment="1">
      <alignment horizontal="center" vertical="center" wrapText="1"/>
    </xf>
    <xf numFmtId="0" fontId="22" fillId="0" borderId="2" xfId="3" applyFont="1" applyBorder="1" applyAlignment="1">
      <alignment horizontal="left"/>
    </xf>
    <xf numFmtId="0" fontId="25" fillId="2" borderId="6" xfId="3" applyFont="1" applyFill="1" applyBorder="1" applyAlignment="1">
      <alignment horizontal="center" vertical="center" wrapText="1"/>
    </xf>
    <xf numFmtId="0" fontId="25" fillId="2" borderId="19" xfId="3" applyFont="1" applyFill="1" applyBorder="1" applyAlignment="1">
      <alignment horizontal="center" vertical="center" wrapText="1"/>
    </xf>
    <xf numFmtId="0" fontId="25" fillId="2" borderId="11" xfId="3" applyFont="1" applyFill="1" applyBorder="1" applyAlignment="1">
      <alignment horizontal="center" vertical="center" wrapText="1"/>
    </xf>
    <xf numFmtId="0" fontId="24" fillId="0" borderId="19" xfId="3" applyFont="1" applyBorder="1" applyAlignment="1">
      <alignment horizontal="center" vertical="center" wrapText="1"/>
    </xf>
    <xf numFmtId="0" fontId="25" fillId="2" borderId="10" xfId="3" applyFont="1" applyFill="1" applyBorder="1" applyAlignment="1">
      <alignment horizontal="center" vertical="center" wrapText="1"/>
    </xf>
    <xf numFmtId="0" fontId="25" fillId="2" borderId="14" xfId="3" applyFont="1" applyFill="1" applyBorder="1" applyAlignment="1">
      <alignment horizontal="center" vertical="center" wrapText="1"/>
    </xf>
    <xf numFmtId="0" fontId="25" fillId="2" borderId="20" xfId="3" applyFont="1" applyFill="1" applyBorder="1" applyAlignment="1">
      <alignment horizontal="center" vertical="center" wrapText="1"/>
    </xf>
    <xf numFmtId="0" fontId="25" fillId="2" borderId="0" xfId="3" applyFont="1" applyFill="1" applyBorder="1" applyAlignment="1">
      <alignment horizontal="center" vertical="center" wrapText="1"/>
    </xf>
    <xf numFmtId="0" fontId="24" fillId="0" borderId="10" xfId="3" applyFont="1" applyBorder="1" applyAlignment="1">
      <alignment horizontal="center" vertical="center" wrapText="1"/>
    </xf>
    <xf numFmtId="0" fontId="24" fillId="0" borderId="14" xfId="3" applyFont="1" applyBorder="1" applyAlignment="1">
      <alignment horizontal="center" vertical="center" wrapText="1"/>
    </xf>
    <xf numFmtId="0" fontId="24" fillId="0" borderId="8" xfId="3" applyFont="1" applyBorder="1" applyAlignment="1">
      <alignment horizontal="center" vertical="center" wrapText="1"/>
    </xf>
    <xf numFmtId="0" fontId="18" fillId="0" borderId="11" xfId="3" applyFont="1" applyBorder="1" applyAlignment="1">
      <alignment horizontal="left" wrapText="1"/>
    </xf>
    <xf numFmtId="0" fontId="18" fillId="0" borderId="6" xfId="3" applyFont="1" applyBorder="1" applyAlignment="1">
      <alignment horizontal="left" wrapText="1"/>
    </xf>
    <xf numFmtId="0" fontId="22" fillId="0" borderId="9" xfId="3" applyFont="1" applyBorder="1" applyAlignment="1">
      <alignment horizontal="left"/>
    </xf>
    <xf numFmtId="0" fontId="22" fillId="0" borderId="20" xfId="3" applyFont="1" applyBorder="1" applyAlignment="1">
      <alignment horizontal="left"/>
    </xf>
    <xf numFmtId="0" fontId="22" fillId="0" borderId="6" xfId="3" applyFont="1" applyBorder="1" applyAlignment="1">
      <alignment horizontal="center" vertical="center" textRotation="90"/>
    </xf>
    <xf numFmtId="0" fontId="22" fillId="0" borderId="19" xfId="3" applyFont="1" applyBorder="1" applyAlignment="1">
      <alignment horizontal="center" vertical="center" textRotation="90"/>
    </xf>
    <xf numFmtId="0" fontId="18" fillId="0" borderId="3" xfId="3" applyFont="1" applyBorder="1" applyAlignment="1">
      <alignment horizontal="left" wrapText="1"/>
    </xf>
    <xf numFmtId="0" fontId="22" fillId="0" borderId="13" xfId="3" applyFont="1" applyBorder="1" applyAlignment="1">
      <alignment horizontal="left"/>
    </xf>
    <xf numFmtId="0" fontId="22" fillId="0" borderId="0" xfId="3" applyFont="1" applyBorder="1" applyAlignment="1">
      <alignment horizontal="left"/>
    </xf>
    <xf numFmtId="0" fontId="30" fillId="0" borderId="0" xfId="3" applyFont="1" applyAlignment="1">
      <alignment horizontal="left" wrapText="1"/>
    </xf>
    <xf numFmtId="0" fontId="30" fillId="0" borderId="15" xfId="3" applyFont="1" applyBorder="1" applyAlignment="1">
      <alignment horizontal="left" wrapText="1"/>
    </xf>
    <xf numFmtId="0" fontId="31" fillId="0" borderId="13" xfId="3" applyFont="1" applyBorder="1" applyAlignment="1">
      <alignment horizontal="left"/>
    </xf>
    <xf numFmtId="0" fontId="31" fillId="0" borderId="0" xfId="3" applyFont="1" applyBorder="1" applyAlignment="1">
      <alignment horizontal="left"/>
    </xf>
    <xf numFmtId="0" fontId="31" fillId="0" borderId="15" xfId="3" applyFont="1" applyBorder="1" applyAlignment="1">
      <alignment horizontal="left"/>
    </xf>
    <xf numFmtId="0" fontId="18" fillId="0" borderId="21" xfId="3" applyFont="1" applyBorder="1" applyAlignment="1">
      <alignment horizontal="left" wrapText="1"/>
    </xf>
    <xf numFmtId="0" fontId="18" fillId="0" borderId="10" xfId="3" applyFont="1" applyBorder="1" applyAlignment="1">
      <alignment horizontal="left" wrapText="1"/>
    </xf>
    <xf numFmtId="0" fontId="13" fillId="2" borderId="23" xfId="3" applyFont="1" applyFill="1" applyBorder="1" applyAlignment="1">
      <alignment horizontal="center" vertical="center" wrapText="1"/>
    </xf>
    <xf numFmtId="0" fontId="13" fillId="2" borderId="24" xfId="3" applyFont="1" applyFill="1" applyBorder="1" applyAlignment="1">
      <alignment horizontal="center" vertical="center" wrapText="1"/>
    </xf>
    <xf numFmtId="0" fontId="13" fillId="2" borderId="25" xfId="3" applyFont="1" applyFill="1" applyBorder="1" applyAlignment="1">
      <alignment horizontal="center" vertical="center" wrapText="1"/>
    </xf>
    <xf numFmtId="0" fontId="18" fillId="0" borderId="17" xfId="3" applyFont="1" applyBorder="1" applyAlignment="1">
      <alignment horizontal="left" wrapText="1"/>
    </xf>
    <xf numFmtId="0" fontId="18" fillId="0" borderId="2" xfId="3" applyFont="1" applyBorder="1" applyAlignment="1">
      <alignment horizontal="left" wrapText="1"/>
    </xf>
    <xf numFmtId="0" fontId="18" fillId="0" borderId="18" xfId="3" applyFont="1" applyBorder="1" applyAlignment="1">
      <alignment horizontal="left" wrapText="1"/>
    </xf>
    <xf numFmtId="0" fontId="18" fillId="0" borderId="19" xfId="3" applyFont="1" applyBorder="1" applyAlignment="1">
      <alignment horizontal="left" wrapText="1"/>
    </xf>
    <xf numFmtId="0" fontId="27" fillId="0" borderId="2" xfId="3" applyFont="1" applyBorder="1" applyAlignment="1">
      <alignment horizontal="center"/>
    </xf>
    <xf numFmtId="0" fontId="27" fillId="0" borderId="2" xfId="3" applyFont="1" applyBorder="1" applyAlignment="1">
      <alignment vertical="justify" wrapText="1"/>
    </xf>
    <xf numFmtId="0" fontId="32" fillId="0" borderId="2" xfId="3" applyFont="1" applyBorder="1" applyAlignment="1">
      <alignment vertical="justify" wrapText="1"/>
    </xf>
    <xf numFmtId="0" fontId="27" fillId="0" borderId="3" xfId="3" applyFont="1" applyBorder="1" applyAlignment="1"/>
    <xf numFmtId="0" fontId="32" fillId="0" borderId="3" xfId="3" applyFont="1" applyBorder="1" applyAlignment="1"/>
    <xf numFmtId="0" fontId="32" fillId="0" borderId="10" xfId="3" applyFont="1" applyBorder="1" applyAlignment="1">
      <alignment horizontal="center" vertical="center" wrapText="1"/>
    </xf>
    <xf numFmtId="0" fontId="32" fillId="0" borderId="14" xfId="3" applyFont="1" applyBorder="1" applyAlignment="1">
      <alignment horizontal="center" vertical="center" wrapText="1"/>
    </xf>
    <xf numFmtId="0" fontId="32" fillId="0" borderId="8" xfId="3" applyFont="1" applyBorder="1" applyAlignment="1">
      <alignment horizontal="center" vertical="center" wrapText="1"/>
    </xf>
    <xf numFmtId="0" fontId="32" fillId="0" borderId="19" xfId="3" applyFont="1" applyBorder="1" applyAlignment="1">
      <alignment horizontal="center" vertical="center" wrapText="1"/>
    </xf>
    <xf numFmtId="0" fontId="32" fillId="0" borderId="3" xfId="3" applyFont="1" applyBorder="1" applyAlignment="1">
      <alignment horizontal="center" vertical="center" wrapText="1"/>
    </xf>
    <xf numFmtId="0" fontId="32" fillId="0" borderId="11" xfId="3" applyFont="1" applyBorder="1" applyAlignment="1">
      <alignment horizontal="center" vertical="center" wrapText="1"/>
    </xf>
    <xf numFmtId="0" fontId="26" fillId="15" borderId="6" xfId="3" applyFont="1" applyFill="1" applyBorder="1" applyAlignment="1">
      <alignment horizontal="center" vertical="center" wrapText="1"/>
    </xf>
    <xf numFmtId="0" fontId="26" fillId="16" borderId="19" xfId="3" applyFont="1" applyFill="1" applyBorder="1" applyAlignment="1">
      <alignment horizontal="center" vertical="center" wrapText="1"/>
    </xf>
    <xf numFmtId="0" fontId="26" fillId="16" borderId="11" xfId="3" applyFont="1" applyFill="1" applyBorder="1" applyAlignment="1">
      <alignment horizontal="center" vertical="center" wrapText="1"/>
    </xf>
    <xf numFmtId="0" fontId="26" fillId="15" borderId="19" xfId="3" applyFont="1" applyFill="1" applyBorder="1" applyAlignment="1">
      <alignment horizontal="center" vertical="center" wrapText="1"/>
    </xf>
    <xf numFmtId="0" fontId="26" fillId="15" borderId="11" xfId="3" applyFont="1" applyFill="1" applyBorder="1" applyAlignment="1">
      <alignment horizontal="center" vertical="center" wrapText="1"/>
    </xf>
    <xf numFmtId="0" fontId="27" fillId="0" borderId="6" xfId="3" applyFont="1" applyBorder="1" applyAlignment="1">
      <alignment horizontal="center" vertical="center" wrapText="1"/>
    </xf>
    <xf numFmtId="0" fontId="27" fillId="0" borderId="19" xfId="3" applyFont="1" applyBorder="1" applyAlignment="1">
      <alignment horizontal="center" vertical="center" wrapText="1"/>
    </xf>
    <xf numFmtId="0" fontId="26" fillId="14" borderId="10" xfId="3" applyFont="1" applyFill="1" applyBorder="1" applyAlignment="1">
      <alignment horizontal="center" vertical="center" wrapText="1"/>
    </xf>
    <xf numFmtId="0" fontId="26" fillId="14" borderId="14" xfId="3" applyFont="1" applyFill="1" applyBorder="1" applyAlignment="1">
      <alignment horizontal="center" vertical="center" wrapText="1"/>
    </xf>
    <xf numFmtId="0" fontId="26" fillId="15" borderId="10" xfId="3" applyFont="1" applyFill="1" applyBorder="1" applyAlignment="1">
      <alignment horizontal="center" vertical="center" wrapText="1"/>
    </xf>
    <xf numFmtId="0" fontId="27" fillId="0" borderId="10" xfId="3" applyFont="1" applyBorder="1" applyAlignment="1">
      <alignment horizontal="center" vertical="center" wrapText="1"/>
    </xf>
    <xf numFmtId="0" fontId="27" fillId="0" borderId="14" xfId="3" applyFont="1" applyBorder="1" applyAlignment="1">
      <alignment horizontal="center" vertical="center" wrapText="1"/>
    </xf>
    <xf numFmtId="0" fontId="27" fillId="0" borderId="8" xfId="3" applyFont="1" applyBorder="1" applyAlignment="1">
      <alignment horizontal="center" vertical="center" wrapText="1"/>
    </xf>
    <xf numFmtId="0" fontId="27" fillId="14" borderId="19" xfId="3" applyFont="1" applyFill="1" applyBorder="1" applyAlignment="1">
      <alignment horizontal="center" vertical="center" wrapText="1"/>
    </xf>
    <xf numFmtId="0" fontId="27" fillId="14" borderId="11" xfId="3" applyFont="1" applyFill="1" applyBorder="1" applyAlignment="1">
      <alignment horizontal="center" vertical="center" wrapText="1"/>
    </xf>
    <xf numFmtId="0" fontId="26" fillId="15" borderId="20" xfId="3" applyFont="1" applyFill="1" applyBorder="1" applyAlignment="1">
      <alignment horizontal="center" vertical="center" wrapText="1"/>
    </xf>
    <xf numFmtId="0" fontId="26" fillId="15" borderId="0" xfId="3" applyFont="1" applyFill="1" applyBorder="1" applyAlignment="1">
      <alignment horizontal="center" vertical="center" wrapText="1"/>
    </xf>
    <xf numFmtId="0" fontId="26" fillId="16" borderId="6" xfId="3" applyFont="1" applyFill="1" applyBorder="1" applyAlignment="1">
      <alignment horizontal="center" vertical="center" wrapText="1"/>
    </xf>
    <xf numFmtId="0" fontId="26" fillId="16" borderId="10" xfId="3" applyFont="1" applyFill="1" applyBorder="1" applyAlignment="1">
      <alignment horizontal="center" vertical="center" wrapText="1"/>
    </xf>
    <xf numFmtId="0" fontId="26" fillId="16" borderId="20" xfId="3" applyFont="1" applyFill="1" applyBorder="1" applyAlignment="1">
      <alignment horizontal="center" vertical="center" wrapText="1"/>
    </xf>
    <xf numFmtId="0" fontId="26" fillId="16" borderId="0" xfId="3" applyFont="1" applyFill="1" applyBorder="1" applyAlignment="1">
      <alignment horizontal="center" vertical="center" wrapText="1"/>
    </xf>
    <xf numFmtId="0" fontId="27" fillId="0" borderId="17" xfId="3" applyFont="1" applyBorder="1" applyAlignment="1">
      <alignment horizontal="left" wrapText="1"/>
    </xf>
    <xf numFmtId="0" fontId="27" fillId="0" borderId="2" xfId="3" applyFont="1" applyBorder="1" applyAlignment="1">
      <alignment horizontal="left" wrapText="1"/>
    </xf>
    <xf numFmtId="0" fontId="27" fillId="0" borderId="18" xfId="3" applyFont="1" applyBorder="1" applyAlignment="1">
      <alignment horizontal="left" wrapText="1"/>
    </xf>
    <xf numFmtId="0" fontId="27" fillId="0" borderId="19" xfId="3" applyFont="1" applyBorder="1" applyAlignment="1">
      <alignment horizontal="left" wrapText="1"/>
    </xf>
    <xf numFmtId="0" fontId="27" fillId="0" borderId="3" xfId="3" applyFont="1" applyBorder="1" applyAlignment="1">
      <alignment horizontal="left" wrapText="1"/>
    </xf>
    <xf numFmtId="0" fontId="27" fillId="0" borderId="11" xfId="3" applyFont="1" applyBorder="1" applyAlignment="1">
      <alignment horizontal="left" wrapText="1"/>
    </xf>
    <xf numFmtId="0" fontId="27" fillId="0" borderId="6" xfId="3" applyFont="1" applyBorder="1" applyAlignment="1">
      <alignment horizontal="left" wrapText="1"/>
    </xf>
    <xf numFmtId="0" fontId="26" fillId="0" borderId="9" xfId="3" applyFont="1" applyBorder="1" applyAlignment="1">
      <alignment horizontal="left"/>
    </xf>
    <xf numFmtId="0" fontId="26" fillId="0" borderId="20" xfId="3" applyFont="1" applyBorder="1" applyAlignment="1">
      <alignment horizontal="left"/>
    </xf>
    <xf numFmtId="0" fontId="26" fillId="0" borderId="6" xfId="3" applyFont="1" applyBorder="1" applyAlignment="1">
      <alignment horizontal="center" vertical="center" textRotation="90"/>
    </xf>
    <xf numFmtId="0" fontId="26" fillId="0" borderId="19" xfId="3" applyFont="1" applyBorder="1" applyAlignment="1">
      <alignment horizontal="center" vertical="center" textRotation="90"/>
    </xf>
    <xf numFmtId="0" fontId="26" fillId="0" borderId="13" xfId="3" applyFont="1" applyBorder="1" applyAlignment="1">
      <alignment horizontal="left"/>
    </xf>
    <xf numFmtId="0" fontId="26" fillId="0" borderId="0" xfId="3" applyFont="1" applyBorder="1" applyAlignment="1">
      <alignment horizontal="left"/>
    </xf>
    <xf numFmtId="0" fontId="27" fillId="0" borderId="0" xfId="3" applyFont="1" applyBorder="1" applyAlignment="1">
      <alignment horizontal="left"/>
    </xf>
    <xf numFmtId="0" fontId="27" fillId="0" borderId="19" xfId="3" applyFont="1" applyBorder="1" applyAlignment="1">
      <alignment horizontal="left" vertical="center" wrapText="1"/>
    </xf>
    <xf numFmtId="0" fontId="27" fillId="0" borderId="3" xfId="3" applyFont="1" applyBorder="1" applyAlignment="1">
      <alignment horizontal="left" vertical="center" wrapText="1"/>
    </xf>
    <xf numFmtId="0" fontId="27" fillId="0" borderId="11" xfId="3" applyFont="1" applyBorder="1" applyAlignment="1">
      <alignment horizontal="left" vertical="center" wrapText="1"/>
    </xf>
    <xf numFmtId="0" fontId="33" fillId="0" borderId="13" xfId="3" applyFont="1" applyBorder="1" applyAlignment="1">
      <alignment horizontal="left"/>
    </xf>
    <xf numFmtId="0" fontId="33" fillId="0" borderId="0" xfId="3" applyFont="1" applyBorder="1" applyAlignment="1">
      <alignment horizontal="left"/>
    </xf>
    <xf numFmtId="0" fontId="33" fillId="0" borderId="15" xfId="3" applyFont="1" applyBorder="1" applyAlignment="1">
      <alignment horizontal="left"/>
    </xf>
    <xf numFmtId="0" fontId="26" fillId="5" borderId="23" xfId="3" applyFont="1" applyFill="1" applyBorder="1" applyAlignment="1">
      <alignment horizontal="center" vertical="center" wrapText="1"/>
    </xf>
    <xf numFmtId="0" fontId="26" fillId="5" borderId="24" xfId="3" applyFont="1" applyFill="1" applyBorder="1" applyAlignment="1">
      <alignment horizontal="center" vertical="center" wrapText="1"/>
    </xf>
    <xf numFmtId="0" fontId="26" fillId="5" borderId="25" xfId="3" applyFont="1" applyFill="1" applyBorder="1" applyAlignment="1">
      <alignment horizontal="center" vertical="center" wrapText="1"/>
    </xf>
    <xf numFmtId="0" fontId="26" fillId="14" borderId="6" xfId="3" applyFont="1" applyFill="1" applyBorder="1" applyAlignment="1">
      <alignment horizontal="center" vertical="center" wrapText="1"/>
    </xf>
    <xf numFmtId="0" fontId="26" fillId="20" borderId="6" xfId="3" applyFont="1" applyFill="1" applyBorder="1" applyAlignment="1">
      <alignment horizontal="center" vertical="center" wrapText="1"/>
    </xf>
    <xf numFmtId="0" fontId="27" fillId="0" borderId="2" xfId="3" applyFont="1" applyBorder="1" applyAlignment="1"/>
    <xf numFmtId="0" fontId="32" fillId="0" borderId="2" xfId="3" applyFont="1" applyBorder="1" applyAlignment="1"/>
    <xf numFmtId="0" fontId="27" fillId="0" borderId="0" xfId="3" applyFont="1" applyBorder="1" applyAlignment="1"/>
    <xf numFmtId="0" fontId="26" fillId="0" borderId="2" xfId="3" applyFont="1" applyBorder="1" applyAlignment="1">
      <alignment horizontal="left"/>
    </xf>
    <xf numFmtId="0" fontId="32" fillId="0" borderId="6" xfId="3" applyFont="1" applyBorder="1" applyAlignment="1">
      <alignment horizontal="center" vertical="center" wrapText="1"/>
    </xf>
    <xf numFmtId="0" fontId="27" fillId="0" borderId="9" xfId="3" applyFont="1" applyBorder="1" applyAlignment="1">
      <alignment horizontal="center" vertical="center" wrapText="1"/>
    </xf>
    <xf numFmtId="0" fontId="27" fillId="0" borderId="13" xfId="3" applyFont="1" applyBorder="1" applyAlignment="1">
      <alignment horizontal="center" vertical="center" wrapText="1"/>
    </xf>
    <xf numFmtId="0" fontId="27" fillId="0" borderId="17" xfId="3" applyFont="1" applyBorder="1" applyAlignment="1">
      <alignment horizontal="center" vertical="center" wrapText="1"/>
    </xf>
    <xf numFmtId="0" fontId="26" fillId="0" borderId="19" xfId="3" applyFont="1" applyFill="1" applyBorder="1" applyAlignment="1">
      <alignment horizontal="center" vertical="center" wrapText="1"/>
    </xf>
    <xf numFmtId="0" fontId="26" fillId="0" borderId="3" xfId="3" applyFont="1" applyFill="1" applyBorder="1" applyAlignment="1">
      <alignment horizontal="center" vertical="center" wrapText="1"/>
    </xf>
    <xf numFmtId="0" fontId="26" fillId="0" borderId="11" xfId="3" applyFont="1" applyFill="1" applyBorder="1" applyAlignment="1">
      <alignment horizontal="center" vertical="center" wrapText="1"/>
    </xf>
    <xf numFmtId="0" fontId="27" fillId="0" borderId="13" xfId="3" applyFont="1" applyBorder="1" applyAlignment="1">
      <alignment horizontal="right"/>
    </xf>
    <xf numFmtId="0" fontId="27" fillId="0" borderId="0" xfId="3" applyFont="1" applyBorder="1" applyAlignment="1">
      <alignment horizontal="right"/>
    </xf>
    <xf numFmtId="0" fontId="27" fillId="14" borderId="6" xfId="3" applyFont="1" applyFill="1" applyBorder="1" applyAlignment="1">
      <alignment horizontal="center" vertical="center" wrapText="1"/>
    </xf>
    <xf numFmtId="0" fontId="27" fillId="0" borderId="21" xfId="3" applyFont="1" applyBorder="1" applyAlignment="1">
      <alignment horizontal="left" wrapText="1"/>
    </xf>
    <xf numFmtId="0" fontId="27" fillId="0" borderId="10" xfId="3" applyFont="1" applyBorder="1" applyAlignment="1">
      <alignment horizontal="left" wrapText="1"/>
    </xf>
    <xf numFmtId="0" fontId="27" fillId="0" borderId="9" xfId="3" applyFont="1" applyBorder="1" applyAlignment="1">
      <alignment horizontal="left" wrapText="1"/>
    </xf>
    <xf numFmtId="0" fontId="24" fillId="0" borderId="2" xfId="3" applyFont="1" applyBorder="1" applyAlignment="1">
      <alignment wrapText="1"/>
    </xf>
    <xf numFmtId="0" fontId="23" fillId="0" borderId="2" xfId="3" applyFont="1" applyBorder="1" applyAlignment="1">
      <alignment wrapText="1"/>
    </xf>
    <xf numFmtId="0" fontId="24" fillId="0" borderId="3" xfId="3" applyFont="1" applyBorder="1" applyAlignment="1"/>
    <xf numFmtId="0" fontId="23" fillId="0" borderId="3" xfId="3" applyFont="1" applyBorder="1" applyAlignment="1"/>
    <xf numFmtId="0" fontId="25" fillId="0" borderId="2" xfId="3" applyFont="1" applyBorder="1" applyAlignment="1">
      <alignment horizontal="left"/>
    </xf>
    <xf numFmtId="0" fontId="24" fillId="14" borderId="6" xfId="3" applyFont="1" applyFill="1" applyBorder="1" applyAlignment="1">
      <alignment horizontal="center" vertical="center" wrapText="1"/>
    </xf>
    <xf numFmtId="0" fontId="24" fillId="14" borderId="19" xfId="3" applyFont="1" applyFill="1" applyBorder="1" applyAlignment="1">
      <alignment horizontal="center" vertical="center" wrapText="1"/>
    </xf>
    <xf numFmtId="0" fontId="24" fillId="14" borderId="11" xfId="3" applyFont="1" applyFill="1" applyBorder="1" applyAlignment="1">
      <alignment horizontal="center" vertical="center" wrapText="1"/>
    </xf>
    <xf numFmtId="0" fontId="25" fillId="14" borderId="6" xfId="3" applyFont="1" applyFill="1" applyBorder="1" applyAlignment="1">
      <alignment horizontal="center" vertical="center" wrapText="1"/>
    </xf>
    <xf numFmtId="0" fontId="25" fillId="14" borderId="10" xfId="3" applyFont="1" applyFill="1" applyBorder="1" applyAlignment="1">
      <alignment horizontal="center" vertical="center" wrapText="1"/>
    </xf>
    <xf numFmtId="0" fontId="25" fillId="14" borderId="8" xfId="3" applyFont="1" applyFill="1" applyBorder="1" applyAlignment="1">
      <alignment horizontal="center" vertical="center" wrapText="1"/>
    </xf>
    <xf numFmtId="0" fontId="25" fillId="0" borderId="9" xfId="3" applyFont="1" applyBorder="1" applyAlignment="1">
      <alignment horizontal="left"/>
    </xf>
    <xf numFmtId="0" fontId="25" fillId="0" borderId="20" xfId="3" applyFont="1" applyBorder="1" applyAlignment="1">
      <alignment horizontal="left"/>
    </xf>
    <xf numFmtId="0" fontId="25" fillId="0" borderId="6" xfId="3" applyFont="1" applyBorder="1" applyAlignment="1">
      <alignment horizontal="center" vertical="center" textRotation="90"/>
    </xf>
    <xf numFmtId="0" fontId="25" fillId="0" borderId="19" xfId="3" applyFont="1" applyBorder="1" applyAlignment="1">
      <alignment horizontal="center" vertical="center" textRotation="90"/>
    </xf>
    <xf numFmtId="0" fontId="24" fillId="0" borderId="3" xfId="3" applyFont="1" applyBorder="1" applyAlignment="1">
      <alignment horizontal="left" wrapText="1"/>
    </xf>
    <xf numFmtId="0" fontId="24" fillId="0" borderId="19" xfId="3" applyFont="1" applyBorder="1" applyAlignment="1">
      <alignment horizontal="left" wrapText="1"/>
    </xf>
    <xf numFmtId="0" fontId="24" fillId="0" borderId="11" xfId="3" applyFont="1" applyBorder="1" applyAlignment="1">
      <alignment horizontal="left" wrapText="1"/>
    </xf>
    <xf numFmtId="0" fontId="24" fillId="0" borderId="13" xfId="3" applyFont="1" applyBorder="1" applyAlignment="1">
      <alignment horizontal="right"/>
    </xf>
    <xf numFmtId="0" fontId="24" fillId="0" borderId="0" xfId="3" applyFont="1" applyBorder="1" applyAlignment="1">
      <alignment horizontal="right"/>
    </xf>
    <xf numFmtId="0" fontId="24" fillId="0" borderId="9" xfId="3" applyFont="1" applyBorder="1" applyAlignment="1">
      <alignment horizontal="center" vertical="center" wrapText="1"/>
    </xf>
    <xf numFmtId="0" fontId="24" fillId="0" borderId="13" xfId="3" applyFont="1" applyBorder="1" applyAlignment="1">
      <alignment horizontal="center" vertical="center" wrapText="1"/>
    </xf>
    <xf numFmtId="0" fontId="24" fillId="0" borderId="17" xfId="3" applyFont="1" applyBorder="1" applyAlignment="1">
      <alignment horizontal="center" vertical="center" wrapText="1"/>
    </xf>
    <xf numFmtId="0" fontId="25" fillId="0" borderId="19" xfId="3" applyFont="1" applyFill="1" applyBorder="1" applyAlignment="1">
      <alignment horizontal="center" vertical="center" wrapText="1"/>
    </xf>
    <xf numFmtId="0" fontId="25" fillId="0" borderId="11" xfId="3" applyFont="1" applyFill="1" applyBorder="1" applyAlignment="1">
      <alignment horizontal="center" vertical="center" wrapText="1"/>
    </xf>
    <xf numFmtId="0" fontId="24" fillId="0" borderId="6" xfId="3" applyFont="1" applyBorder="1" applyAlignment="1">
      <alignment horizontal="left" wrapText="1"/>
    </xf>
    <xf numFmtId="0" fontId="25" fillId="5" borderId="23" xfId="3" applyFont="1" applyFill="1" applyBorder="1" applyAlignment="1">
      <alignment horizontal="center" vertical="center" wrapText="1"/>
    </xf>
    <xf numFmtId="0" fontId="25" fillId="5" borderId="24" xfId="3" applyFont="1" applyFill="1" applyBorder="1" applyAlignment="1">
      <alignment horizontal="center" vertical="center" wrapText="1"/>
    </xf>
    <xf numFmtId="0" fontId="24" fillId="0" borderId="17" xfId="3" applyFont="1" applyBorder="1" applyAlignment="1">
      <alignment horizontal="left" wrapText="1"/>
    </xf>
    <xf numFmtId="0" fontId="24" fillId="0" borderId="2" xfId="3" applyFont="1" applyBorder="1" applyAlignment="1">
      <alignment horizontal="left" wrapText="1"/>
    </xf>
    <xf numFmtId="0" fontId="38" fillId="0" borderId="0" xfId="1" applyFont="1" applyFill="1"/>
    <xf numFmtId="0" fontId="39" fillId="0" borderId="0" xfId="1" applyFont="1" applyFill="1"/>
    <xf numFmtId="0" fontId="38" fillId="13" borderId="0" xfId="0" applyFont="1" applyFill="1"/>
    <xf numFmtId="0" fontId="40" fillId="0" borderId="0" xfId="1" applyFont="1" applyFill="1"/>
    <xf numFmtId="0" fontId="5" fillId="0" borderId="0" xfId="1" applyFont="1" applyFill="1" applyAlignment="1">
      <alignment horizontal="left"/>
    </xf>
    <xf numFmtId="0" fontId="5" fillId="0" borderId="0" xfId="1" applyFont="1" applyFill="1" applyAlignment="1">
      <alignment horizontal="left" wrapText="1"/>
    </xf>
    <xf numFmtId="0" fontId="41" fillId="13" borderId="0" xfId="0" applyFont="1" applyFill="1"/>
    <xf numFmtId="0" fontId="41" fillId="13" borderId="35" xfId="0" applyFont="1" applyFill="1" applyBorder="1" applyAlignment="1">
      <alignment horizontal="center" vertical="center" wrapText="1"/>
    </xf>
    <xf numFmtId="0" fontId="41" fillId="13" borderId="36" xfId="0" applyFont="1" applyFill="1" applyBorder="1" applyAlignment="1">
      <alignment horizontal="center" vertical="center" wrapText="1"/>
    </xf>
    <xf numFmtId="0" fontId="41" fillId="13" borderId="36" xfId="0" applyFont="1" applyFill="1" applyBorder="1" applyAlignment="1">
      <alignment horizontal="center" vertical="center" textRotation="90" wrapText="1"/>
    </xf>
    <xf numFmtId="0" fontId="41" fillId="13" borderId="5" xfId="0" applyFont="1" applyFill="1" applyBorder="1" applyAlignment="1">
      <alignment horizontal="center" vertical="center" wrapText="1"/>
    </xf>
    <xf numFmtId="0" fontId="41" fillId="13" borderId="37" xfId="0" applyFont="1" applyFill="1" applyBorder="1" applyAlignment="1">
      <alignment horizontal="center" vertical="center" wrapText="1"/>
    </xf>
    <xf numFmtId="0" fontId="41" fillId="13" borderId="38" xfId="0" applyFont="1" applyFill="1" applyBorder="1" applyAlignment="1">
      <alignment horizontal="center" vertical="center" wrapText="1"/>
    </xf>
    <xf numFmtId="0" fontId="41" fillId="13" borderId="39" xfId="0" applyFont="1" applyFill="1" applyBorder="1" applyAlignment="1">
      <alignment horizontal="center" vertical="center" wrapText="1"/>
    </xf>
    <xf numFmtId="0" fontId="41" fillId="13" borderId="34" xfId="0" applyFont="1" applyFill="1" applyBorder="1" applyAlignment="1">
      <alignment horizontal="center" vertical="center" wrapText="1"/>
    </xf>
    <xf numFmtId="0" fontId="41" fillId="13" borderId="14" xfId="0" applyFont="1" applyFill="1" applyBorder="1" applyAlignment="1">
      <alignment horizontal="center" vertical="center" wrapText="1"/>
    </xf>
    <xf numFmtId="0" fontId="41" fillId="13" borderId="14" xfId="0" applyFont="1" applyFill="1" applyBorder="1" applyAlignment="1">
      <alignment horizontal="center" vertical="center" textRotation="90" wrapText="1"/>
    </xf>
    <xf numFmtId="0" fontId="41" fillId="13" borderId="10" xfId="0" applyFont="1" applyFill="1" applyBorder="1" applyAlignment="1">
      <alignment horizontal="center" vertical="center" textRotation="90" wrapText="1"/>
    </xf>
    <xf numFmtId="0" fontId="41" fillId="13" borderId="3" xfId="0" applyFont="1" applyFill="1" applyBorder="1" applyAlignment="1">
      <alignment horizontal="center" vertical="center" wrapText="1"/>
    </xf>
    <xf numFmtId="0" fontId="41" fillId="13" borderId="11" xfId="0" applyFont="1" applyFill="1" applyBorder="1" applyAlignment="1">
      <alignment horizontal="center" vertical="center" wrapText="1"/>
    </xf>
    <xf numFmtId="0" fontId="41" fillId="13" borderId="6" xfId="0" applyFont="1" applyFill="1" applyBorder="1" applyAlignment="1">
      <alignment horizontal="center"/>
    </xf>
    <xf numFmtId="0" fontId="41" fillId="13" borderId="19" xfId="0" applyFont="1" applyFill="1" applyBorder="1" applyAlignment="1">
      <alignment horizontal="center"/>
    </xf>
    <xf numFmtId="0" fontId="41" fillId="13" borderId="40" xfId="0" applyFont="1" applyFill="1" applyBorder="1" applyAlignment="1">
      <alignment horizontal="center"/>
    </xf>
    <xf numFmtId="0" fontId="41" fillId="13" borderId="10" xfId="0" applyFont="1" applyFill="1" applyBorder="1" applyAlignment="1">
      <alignment horizontal="center" vertical="center" textRotation="90"/>
    </xf>
    <xf numFmtId="0" fontId="41" fillId="13" borderId="8" xfId="0" applyFont="1" applyFill="1" applyBorder="1" applyAlignment="1">
      <alignment horizontal="center"/>
    </xf>
    <xf numFmtId="0" fontId="41" fillId="13" borderId="6" xfId="0" applyFont="1" applyFill="1" applyBorder="1" applyAlignment="1">
      <alignment horizontal="center" vertical="center" wrapText="1"/>
    </xf>
    <xf numFmtId="0" fontId="41" fillId="13" borderId="14" xfId="0" applyFont="1" applyFill="1" applyBorder="1" applyAlignment="1">
      <alignment horizontal="center" vertical="center" textRotation="90"/>
    </xf>
    <xf numFmtId="0" fontId="41" fillId="13" borderId="7" xfId="0" applyFont="1" applyFill="1" applyBorder="1" applyAlignment="1">
      <alignment horizontal="center" vertical="center" wrapText="1"/>
    </xf>
    <xf numFmtId="0" fontId="41" fillId="13" borderId="8" xfId="0" applyFont="1" applyFill="1" applyBorder="1" applyAlignment="1">
      <alignment horizontal="center" vertical="center" wrapText="1"/>
    </xf>
    <xf numFmtId="0" fontId="41" fillId="13" borderId="8" xfId="0" applyFont="1" applyFill="1" applyBorder="1" applyAlignment="1">
      <alignment horizontal="center" vertical="center" textRotation="90" wrapText="1"/>
    </xf>
    <xf numFmtId="0" fontId="41" fillId="13" borderId="8" xfId="0" applyFont="1" applyFill="1" applyBorder="1" applyAlignment="1">
      <alignment horizontal="center" vertical="center" textRotation="90"/>
    </xf>
    <xf numFmtId="0" fontId="41" fillId="13" borderId="10" xfId="0" applyFont="1" applyFill="1" applyBorder="1" applyAlignment="1">
      <alignment horizontal="center" vertical="center" wrapText="1"/>
    </xf>
    <xf numFmtId="0" fontId="41" fillId="13" borderId="14" xfId="0" applyFont="1" applyFill="1" applyBorder="1" applyAlignment="1">
      <alignment horizontal="center" vertical="center" wrapText="1"/>
    </xf>
    <xf numFmtId="0" fontId="41" fillId="13" borderId="41" xfId="0" applyFont="1" applyFill="1" applyBorder="1" applyAlignment="1">
      <alignment horizontal="center" vertical="center" wrapText="1"/>
    </xf>
    <xf numFmtId="0" fontId="41" fillId="13" borderId="16" xfId="0" applyFont="1" applyFill="1" applyBorder="1" applyAlignment="1">
      <alignment horizontal="center" vertical="center" wrapText="1"/>
    </xf>
    <xf numFmtId="0" fontId="12" fillId="13" borderId="10" xfId="0" applyFont="1" applyFill="1" applyBorder="1" applyAlignment="1">
      <alignment horizontal="center" vertical="center"/>
    </xf>
    <xf numFmtId="0" fontId="41" fillId="13" borderId="10" xfId="0" applyFont="1" applyFill="1" applyBorder="1" applyAlignment="1">
      <alignment vertical="center" wrapText="1"/>
    </xf>
    <xf numFmtId="0" fontId="41" fillId="13" borderId="42" xfId="0" applyFont="1" applyFill="1" applyBorder="1" applyAlignment="1">
      <alignment horizontal="center" vertical="center" wrapText="1"/>
    </xf>
    <xf numFmtId="0" fontId="42" fillId="13" borderId="16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center" vertical="center" wrapText="1"/>
    </xf>
    <xf numFmtId="0" fontId="42" fillId="13" borderId="10" xfId="0" applyFont="1" applyFill="1" applyBorder="1" applyAlignment="1">
      <alignment horizontal="center" vertical="center" wrapText="1"/>
    </xf>
    <xf numFmtId="1" fontId="42" fillId="13" borderId="10" xfId="0" applyNumberFormat="1" applyFont="1" applyFill="1" applyBorder="1" applyAlignment="1">
      <alignment horizontal="center" vertical="center" wrapText="1"/>
    </xf>
    <xf numFmtId="0" fontId="43" fillId="13" borderId="10" xfId="0" applyFont="1" applyFill="1" applyBorder="1" applyAlignment="1">
      <alignment horizontal="center" vertical="center" wrapText="1"/>
    </xf>
    <xf numFmtId="0" fontId="43" fillId="13" borderId="42" xfId="0" applyFont="1" applyFill="1" applyBorder="1" applyAlignment="1">
      <alignment horizontal="center" vertical="center" wrapText="1"/>
    </xf>
    <xf numFmtId="0" fontId="40" fillId="13" borderId="16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left" vertical="center" wrapText="1"/>
    </xf>
    <xf numFmtId="0" fontId="44" fillId="13" borderId="10" xfId="0" applyFont="1" applyFill="1" applyBorder="1" applyAlignment="1">
      <alignment horizontal="center" vertical="center"/>
    </xf>
    <xf numFmtId="0" fontId="43" fillId="13" borderId="10" xfId="0" applyFont="1" applyFill="1" applyBorder="1" applyAlignment="1">
      <alignment vertical="center" wrapText="1"/>
    </xf>
    <xf numFmtId="0" fontId="8" fillId="13" borderId="10" xfId="0" applyFont="1" applyFill="1" applyBorder="1" applyAlignment="1">
      <alignment horizontal="left" vertical="center" wrapText="1"/>
    </xf>
    <xf numFmtId="0" fontId="42" fillId="13" borderId="12" xfId="0" applyFont="1" applyFill="1" applyBorder="1" applyAlignment="1">
      <alignment horizontal="center" vertical="top"/>
    </xf>
    <xf numFmtId="0" fontId="45" fillId="13" borderId="6" xfId="0" applyFont="1" applyFill="1" applyBorder="1" applyAlignment="1">
      <alignment vertical="top" wrapText="1"/>
    </xf>
    <xf numFmtId="49" fontId="42" fillId="13" borderId="10" xfId="0" applyNumberFormat="1" applyFont="1" applyFill="1" applyBorder="1" applyAlignment="1">
      <alignment horizontal="center" vertical="center" wrapText="1"/>
    </xf>
    <xf numFmtId="1" fontId="41" fillId="13" borderId="6" xfId="0" applyNumberFormat="1" applyFont="1" applyFill="1" applyBorder="1" applyAlignment="1">
      <alignment horizontal="center" vertical="center"/>
    </xf>
    <xf numFmtId="1" fontId="41" fillId="13" borderId="43" xfId="0" applyNumberFormat="1" applyFont="1" applyFill="1" applyBorder="1" applyAlignment="1">
      <alignment horizontal="center" vertical="center"/>
    </xf>
    <xf numFmtId="0" fontId="38" fillId="13" borderId="12" xfId="0" applyFont="1" applyFill="1" applyBorder="1" applyAlignment="1">
      <alignment horizontal="center" vertical="top"/>
    </xf>
    <xf numFmtId="0" fontId="46" fillId="13" borderId="6" xfId="0" applyFont="1" applyFill="1" applyBorder="1" applyAlignment="1">
      <alignment vertical="top" wrapText="1"/>
    </xf>
    <xf numFmtId="0" fontId="47" fillId="13" borderId="6" xfId="0" applyFont="1" applyFill="1" applyBorder="1" applyAlignment="1">
      <alignment horizontal="center" wrapText="1"/>
    </xf>
    <xf numFmtId="1" fontId="44" fillId="13" borderId="6" xfId="0" applyNumberFormat="1" applyFont="1" applyFill="1" applyBorder="1" applyAlignment="1">
      <alignment horizontal="center" vertical="center"/>
    </xf>
    <xf numFmtId="0" fontId="43" fillId="13" borderId="6" xfId="0" applyFont="1" applyFill="1" applyBorder="1" applyAlignment="1">
      <alignment horizontal="center" vertical="center"/>
    </xf>
    <xf numFmtId="0" fontId="38" fillId="13" borderId="6" xfId="0" applyFont="1" applyFill="1" applyBorder="1"/>
    <xf numFmtId="0" fontId="38" fillId="13" borderId="6" xfId="0" applyFont="1" applyFill="1" applyBorder="1" applyAlignment="1">
      <alignment horizontal="center"/>
    </xf>
    <xf numFmtId="0" fontId="43" fillId="13" borderId="43" xfId="0" applyFont="1" applyFill="1" applyBorder="1" applyAlignment="1">
      <alignment horizontal="center" vertical="center"/>
    </xf>
    <xf numFmtId="0" fontId="14" fillId="13" borderId="8" xfId="0" applyFont="1" applyFill="1" applyBorder="1"/>
    <xf numFmtId="0" fontId="41" fillId="13" borderId="8" xfId="0" applyFont="1" applyFill="1" applyBorder="1" applyAlignment="1">
      <alignment horizontal="center" vertical="center"/>
    </xf>
    <xf numFmtId="0" fontId="41" fillId="13" borderId="6" xfId="0" applyFont="1" applyFill="1" applyBorder="1" applyAlignment="1">
      <alignment horizontal="center" vertical="center"/>
    </xf>
    <xf numFmtId="0" fontId="41" fillId="13" borderId="6" xfId="0" applyFont="1" applyFill="1" applyBorder="1" applyAlignment="1">
      <alignment horizontal="center"/>
    </xf>
    <xf numFmtId="0" fontId="41" fillId="13" borderId="43" xfId="0" applyFont="1" applyFill="1" applyBorder="1" applyAlignment="1">
      <alignment horizontal="center"/>
    </xf>
    <xf numFmtId="0" fontId="14" fillId="13" borderId="6" xfId="0" applyFont="1" applyFill="1" applyBorder="1"/>
    <xf numFmtId="0" fontId="5" fillId="13" borderId="6" xfId="0" applyFont="1" applyFill="1" applyBorder="1"/>
    <xf numFmtId="0" fontId="38" fillId="13" borderId="6" xfId="0" applyFont="1" applyFill="1" applyBorder="1" applyAlignment="1">
      <alignment horizontal="center" vertical="center"/>
    </xf>
    <xf numFmtId="0" fontId="42" fillId="13" borderId="6" xfId="0" applyFont="1" applyFill="1" applyBorder="1" applyAlignment="1">
      <alignment wrapText="1"/>
    </xf>
    <xf numFmtId="0" fontId="5" fillId="13" borderId="6" xfId="0" applyFont="1" applyFill="1" applyBorder="1" applyAlignment="1">
      <alignment vertical="top" wrapText="1"/>
    </xf>
    <xf numFmtId="0" fontId="48" fillId="13" borderId="6" xfId="0" applyFont="1" applyFill="1" applyBorder="1" applyAlignment="1">
      <alignment horizontal="center" wrapText="1"/>
    </xf>
    <xf numFmtId="0" fontId="42" fillId="13" borderId="6" xfId="0" applyFont="1" applyFill="1" applyBorder="1"/>
    <xf numFmtId="49" fontId="42" fillId="13" borderId="6" xfId="0" applyNumberFormat="1" applyFont="1" applyFill="1" applyBorder="1" applyAlignment="1">
      <alignment horizontal="center"/>
    </xf>
    <xf numFmtId="0" fontId="42" fillId="13" borderId="8" xfId="0" applyFont="1" applyFill="1" applyBorder="1" applyAlignment="1">
      <alignment wrapText="1"/>
    </xf>
    <xf numFmtId="49" fontId="40" fillId="13" borderId="6" xfId="0" applyNumberFormat="1" applyFont="1" applyFill="1" applyBorder="1" applyAlignment="1">
      <alignment horizontal="center"/>
    </xf>
    <xf numFmtId="1" fontId="41" fillId="0" borderId="6" xfId="0" applyNumberFormat="1" applyFont="1" applyFill="1" applyBorder="1" applyAlignment="1">
      <alignment horizontal="center" vertical="center"/>
    </xf>
    <xf numFmtId="1" fontId="41" fillId="0" borderId="43" xfId="0" applyNumberFormat="1" applyFont="1" applyFill="1" applyBorder="1" applyAlignment="1">
      <alignment horizontal="center" vertical="center"/>
    </xf>
    <xf numFmtId="0" fontId="49" fillId="13" borderId="6" xfId="0" applyFont="1" applyFill="1" applyBorder="1" applyAlignment="1">
      <alignment vertical="top" wrapText="1"/>
    </xf>
    <xf numFmtId="0" fontId="38" fillId="0" borderId="6" xfId="0" applyFont="1" applyFill="1" applyBorder="1"/>
    <xf numFmtId="0" fontId="38" fillId="0" borderId="6" xfId="0" applyFont="1" applyFill="1" applyBorder="1" applyAlignment="1">
      <alignment horizontal="center"/>
    </xf>
    <xf numFmtId="0" fontId="38" fillId="0" borderId="43" xfId="0" applyFont="1" applyFill="1" applyBorder="1" applyAlignment="1">
      <alignment horizontal="center"/>
    </xf>
    <xf numFmtId="0" fontId="43" fillId="13" borderId="6" xfId="0" applyFont="1" applyFill="1" applyBorder="1" applyAlignment="1">
      <alignment horizontal="center"/>
    </xf>
    <xf numFmtId="0" fontId="43" fillId="0" borderId="6" xfId="0" applyFont="1" applyFill="1" applyBorder="1" applyAlignment="1">
      <alignment horizontal="center"/>
    </xf>
    <xf numFmtId="0" fontId="43" fillId="0" borderId="43" xfId="0" applyFont="1" applyFill="1" applyBorder="1" applyAlignment="1">
      <alignment horizontal="center"/>
    </xf>
    <xf numFmtId="0" fontId="14" fillId="13" borderId="6" xfId="0" applyFont="1" applyFill="1" applyBorder="1" applyAlignment="1">
      <alignment vertical="top" wrapText="1"/>
    </xf>
    <xf numFmtId="0" fontId="40" fillId="13" borderId="0" xfId="0" applyFont="1" applyFill="1"/>
    <xf numFmtId="0" fontId="38" fillId="13" borderId="6" xfId="0" applyFont="1" applyFill="1" applyBorder="1" applyAlignment="1">
      <alignment horizontal="center" wrapText="1"/>
    </xf>
    <xf numFmtId="0" fontId="42" fillId="13" borderId="6" xfId="0" applyFont="1" applyFill="1" applyBorder="1" applyAlignment="1">
      <alignment vertical="top" wrapText="1"/>
    </xf>
    <xf numFmtId="0" fontId="40" fillId="13" borderId="12" xfId="0" applyFont="1" applyFill="1" applyBorder="1" applyAlignment="1">
      <alignment horizontal="center" vertical="top"/>
    </xf>
    <xf numFmtId="0" fontId="8" fillId="13" borderId="6" xfId="0" applyFont="1" applyFill="1" applyBorder="1" applyAlignment="1">
      <alignment vertical="top" wrapText="1"/>
    </xf>
    <xf numFmtId="0" fontId="42" fillId="13" borderId="6" xfId="0" applyFont="1" applyFill="1" applyBorder="1" applyAlignment="1">
      <alignment horizontal="center" wrapText="1"/>
    </xf>
    <xf numFmtId="1" fontId="40" fillId="13" borderId="6" xfId="0" applyNumberFormat="1" applyFont="1" applyFill="1" applyBorder="1" applyAlignment="1">
      <alignment horizontal="center" vertical="center"/>
    </xf>
    <xf numFmtId="1" fontId="40" fillId="13" borderId="43" xfId="0" applyNumberFormat="1" applyFont="1" applyFill="1" applyBorder="1" applyAlignment="1">
      <alignment horizontal="center" vertical="center"/>
    </xf>
    <xf numFmtId="0" fontId="46" fillId="13" borderId="6" xfId="0" applyFont="1" applyFill="1" applyBorder="1" applyAlignment="1">
      <alignment vertical="center" wrapText="1"/>
    </xf>
    <xf numFmtId="1" fontId="41" fillId="13" borderId="6" xfId="0" applyNumberFormat="1" applyFont="1" applyFill="1" applyBorder="1" applyAlignment="1">
      <alignment horizontal="center"/>
    </xf>
    <xf numFmtId="0" fontId="38" fillId="0" borderId="43" xfId="0" applyFont="1" applyFill="1" applyBorder="1" applyAlignment="1">
      <alignment horizontal="center" vertical="center"/>
    </xf>
    <xf numFmtId="0" fontId="50" fillId="13" borderId="6" xfId="0" applyFont="1" applyFill="1" applyBorder="1" applyAlignment="1">
      <alignment vertical="center" wrapText="1"/>
    </xf>
    <xf numFmtId="0" fontId="42" fillId="13" borderId="6" xfId="0" applyFont="1" applyFill="1" applyBorder="1" applyAlignment="1">
      <alignment horizontal="center"/>
    </xf>
    <xf numFmtId="1" fontId="12" fillId="13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>
      <alignment horizontal="center"/>
    </xf>
    <xf numFmtId="1" fontId="12" fillId="0" borderId="43" xfId="0" applyNumberFormat="1" applyFont="1" applyFill="1" applyBorder="1" applyAlignment="1">
      <alignment horizontal="center"/>
    </xf>
    <xf numFmtId="0" fontId="38" fillId="0" borderId="6" xfId="0" applyFont="1" applyFill="1" applyBorder="1" applyAlignment="1">
      <alignment horizontal="center" vertical="center"/>
    </xf>
    <xf numFmtId="0" fontId="40" fillId="13" borderId="6" xfId="0" applyFont="1" applyFill="1" applyBorder="1" applyAlignment="1">
      <alignment horizontal="center"/>
    </xf>
    <xf numFmtId="0" fontId="38" fillId="13" borderId="12" xfId="0" applyFont="1" applyFill="1" applyBorder="1"/>
    <xf numFmtId="1" fontId="38" fillId="13" borderId="6" xfId="0" applyNumberFormat="1" applyFont="1" applyFill="1" applyBorder="1" applyAlignment="1">
      <alignment horizontal="center"/>
    </xf>
    <xf numFmtId="0" fontId="12" fillId="13" borderId="6" xfId="0" applyFont="1" applyFill="1" applyBorder="1" applyAlignment="1">
      <alignment horizontal="center"/>
    </xf>
    <xf numFmtId="0" fontId="40" fillId="13" borderId="6" xfId="0" applyFont="1" applyFill="1" applyBorder="1"/>
    <xf numFmtId="0" fontId="40" fillId="0" borderId="6" xfId="0" applyFont="1" applyFill="1" applyBorder="1" applyAlignment="1">
      <alignment horizontal="center"/>
    </xf>
    <xf numFmtId="0" fontId="38" fillId="13" borderId="43" xfId="0" applyFont="1" applyFill="1" applyBorder="1" applyAlignment="1">
      <alignment horizontal="center" vertical="center"/>
    </xf>
    <xf numFmtId="0" fontId="40" fillId="13" borderId="32" xfId="0" applyFont="1" applyFill="1" applyBorder="1" applyAlignment="1">
      <alignment horizontal="center" vertical="top"/>
    </xf>
    <xf numFmtId="0" fontId="40" fillId="13" borderId="11" xfId="0" applyFont="1" applyFill="1" applyBorder="1" applyAlignment="1">
      <alignment horizontal="center" vertical="top"/>
    </xf>
    <xf numFmtId="0" fontId="48" fillId="13" borderId="10" xfId="0" applyFont="1" applyFill="1" applyBorder="1" applyAlignment="1">
      <alignment horizontal="center" vertical="center" wrapText="1"/>
    </xf>
    <xf numFmtId="1" fontId="41" fillId="13" borderId="43" xfId="0" applyNumberFormat="1" applyFont="1" applyFill="1" applyBorder="1" applyAlignment="1">
      <alignment horizontal="center"/>
    </xf>
    <xf numFmtId="0" fontId="42" fillId="13" borderId="6" xfId="0" applyFont="1" applyFill="1" applyBorder="1" applyAlignment="1">
      <alignment horizontal="left" vertical="top"/>
    </xf>
    <xf numFmtId="0" fontId="38" fillId="13" borderId="0" xfId="0" applyFont="1" applyFill="1" applyBorder="1"/>
    <xf numFmtId="0" fontId="42" fillId="13" borderId="6" xfId="0" applyFont="1" applyFill="1" applyBorder="1" applyAlignment="1">
      <alignment horizontal="left" vertical="top" wrapText="1"/>
    </xf>
    <xf numFmtId="0" fontId="42" fillId="13" borderId="44" xfId="0" applyFont="1" applyFill="1" applyBorder="1" applyAlignment="1">
      <alignment horizontal="left" vertical="center"/>
    </xf>
    <xf numFmtId="0" fontId="12" fillId="13" borderId="20" xfId="0" applyFont="1" applyFill="1" applyBorder="1" applyAlignment="1">
      <alignment horizontal="center" vertical="center"/>
    </xf>
    <xf numFmtId="0" fontId="12" fillId="13" borderId="21" xfId="0" applyFont="1" applyFill="1" applyBorder="1" applyAlignment="1">
      <alignment horizontal="center" vertical="center"/>
    </xf>
    <xf numFmtId="0" fontId="51" fillId="13" borderId="21" xfId="0" applyFont="1" applyFill="1" applyBorder="1" applyAlignment="1">
      <alignment horizontal="center" vertical="center" textRotation="90"/>
    </xf>
    <xf numFmtId="0" fontId="48" fillId="13" borderId="9" xfId="0" applyFont="1" applyFill="1" applyBorder="1" applyAlignment="1">
      <alignment horizontal="left" vertical="center"/>
    </xf>
    <xf numFmtId="0" fontId="48" fillId="13" borderId="20" xfId="0" applyFont="1" applyFill="1" applyBorder="1" applyAlignment="1">
      <alignment horizontal="left" vertical="center"/>
    </xf>
    <xf numFmtId="0" fontId="48" fillId="13" borderId="21" xfId="0" applyFont="1" applyFill="1" applyBorder="1" applyAlignment="1">
      <alignment horizontal="left" vertical="center"/>
    </xf>
    <xf numFmtId="0" fontId="42" fillId="13" borderId="10" xfId="0" applyFont="1" applyFill="1" applyBorder="1" applyAlignment="1">
      <alignment horizontal="center"/>
    </xf>
    <xf numFmtId="0" fontId="42" fillId="13" borderId="42" xfId="0" applyFont="1" applyFill="1" applyBorder="1" applyAlignment="1">
      <alignment horizontal="center"/>
    </xf>
    <xf numFmtId="0" fontId="42" fillId="13" borderId="22" xfId="0" applyFont="1" applyFill="1" applyBorder="1" applyAlignment="1">
      <alignment horizontal="left" vertical="center"/>
    </xf>
    <xf numFmtId="0" fontId="12" fillId="13" borderId="0" xfId="0" applyFont="1" applyFill="1" applyBorder="1" applyAlignment="1">
      <alignment horizontal="center" vertical="center"/>
    </xf>
    <xf numFmtId="0" fontId="12" fillId="13" borderId="15" xfId="0" applyFont="1" applyFill="1" applyBorder="1" applyAlignment="1">
      <alignment horizontal="center" vertical="center"/>
    </xf>
    <xf numFmtId="0" fontId="51" fillId="13" borderId="15" xfId="0" applyFont="1" applyFill="1" applyBorder="1" applyAlignment="1">
      <alignment horizontal="center" vertical="center" textRotation="90"/>
    </xf>
    <xf numFmtId="0" fontId="48" fillId="13" borderId="17" xfId="0" applyFont="1" applyFill="1" applyBorder="1" applyAlignment="1">
      <alignment horizontal="left" vertical="center"/>
    </xf>
    <xf numFmtId="0" fontId="48" fillId="13" borderId="2" xfId="0" applyFont="1" applyFill="1" applyBorder="1" applyAlignment="1">
      <alignment horizontal="left" vertical="center"/>
    </xf>
    <xf numFmtId="0" fontId="48" fillId="13" borderId="18" xfId="0" applyFont="1" applyFill="1" applyBorder="1" applyAlignment="1">
      <alignment horizontal="left" vertical="center"/>
    </xf>
    <xf numFmtId="0" fontId="42" fillId="13" borderId="8" xfId="0" applyFont="1" applyFill="1" applyBorder="1" applyAlignment="1">
      <alignment horizontal="center"/>
    </xf>
    <xf numFmtId="0" fontId="42" fillId="13" borderId="45" xfId="0" applyFont="1" applyFill="1" applyBorder="1" applyAlignment="1">
      <alignment horizontal="center"/>
    </xf>
    <xf numFmtId="0" fontId="51" fillId="13" borderId="22" xfId="0" applyFont="1" applyFill="1" applyBorder="1" applyAlignment="1">
      <alignment horizontal="left" vertical="center"/>
    </xf>
    <xf numFmtId="0" fontId="40" fillId="13" borderId="9" xfId="0" applyFont="1" applyFill="1" applyBorder="1" applyAlignment="1">
      <alignment horizontal="left" vertical="center"/>
    </xf>
    <xf numFmtId="0" fontId="40" fillId="13" borderId="20" xfId="0" applyFont="1" applyFill="1" applyBorder="1" applyAlignment="1">
      <alignment horizontal="left" vertical="center"/>
    </xf>
    <xf numFmtId="0" fontId="42" fillId="13" borderId="6" xfId="0" applyFont="1" applyFill="1" applyBorder="1" applyAlignment="1">
      <alignment horizontal="center" vertical="center"/>
    </xf>
    <xf numFmtId="0" fontId="42" fillId="13" borderId="10" xfId="0" applyFont="1" applyFill="1" applyBorder="1" applyAlignment="1">
      <alignment horizontal="center" vertical="center"/>
    </xf>
    <xf numFmtId="0" fontId="42" fillId="13" borderId="42" xfId="0" applyFont="1" applyFill="1" applyBorder="1" applyAlignment="1">
      <alignment horizontal="center" vertical="center"/>
    </xf>
    <xf numFmtId="0" fontId="12" fillId="13" borderId="22" xfId="0" applyFont="1" applyFill="1" applyBorder="1" applyAlignment="1">
      <alignment horizontal="left" vertical="center"/>
    </xf>
    <xf numFmtId="0" fontId="38" fillId="13" borderId="15" xfId="0" applyFont="1" applyFill="1" applyBorder="1"/>
    <xf numFmtId="0" fontId="40" fillId="13" borderId="17" xfId="0" applyFont="1" applyFill="1" applyBorder="1" applyAlignment="1">
      <alignment horizontal="left" vertical="center"/>
    </xf>
    <xf numFmtId="0" fontId="40" fillId="13" borderId="2" xfId="0" applyFont="1" applyFill="1" applyBorder="1" applyAlignment="1">
      <alignment horizontal="left" vertical="center"/>
    </xf>
    <xf numFmtId="0" fontId="42" fillId="13" borderId="8" xfId="0" applyFont="1" applyFill="1" applyBorder="1" applyAlignment="1">
      <alignment horizontal="center" vertical="center"/>
    </xf>
    <xf numFmtId="0" fontId="42" fillId="13" borderId="45" xfId="0" applyFont="1" applyFill="1" applyBorder="1" applyAlignment="1">
      <alignment horizontal="center" vertical="center"/>
    </xf>
    <xf numFmtId="0" fontId="38" fillId="13" borderId="22" xfId="0" applyFont="1" applyFill="1" applyBorder="1"/>
    <xf numFmtId="0" fontId="40" fillId="13" borderId="9" xfId="0" applyFont="1" applyFill="1" applyBorder="1" applyAlignment="1">
      <alignment horizontal="left" vertical="center" wrapText="1"/>
    </xf>
    <xf numFmtId="0" fontId="40" fillId="13" borderId="20" xfId="0" applyFont="1" applyFill="1" applyBorder="1" applyAlignment="1">
      <alignment horizontal="left" vertical="center" wrapText="1"/>
    </xf>
    <xf numFmtId="0" fontId="40" fillId="13" borderId="13" xfId="0" applyFont="1" applyFill="1" applyBorder="1" applyAlignment="1">
      <alignment horizontal="left" vertical="center" wrapText="1"/>
    </xf>
    <xf numFmtId="0" fontId="40" fillId="13" borderId="0" xfId="0" applyFont="1" applyFill="1" applyBorder="1" applyAlignment="1">
      <alignment horizontal="left" vertical="center" wrapText="1"/>
    </xf>
    <xf numFmtId="0" fontId="42" fillId="13" borderId="14" xfId="0" applyFont="1" applyFill="1" applyBorder="1" applyAlignment="1">
      <alignment horizontal="center" vertical="center"/>
    </xf>
    <xf numFmtId="0" fontId="42" fillId="13" borderId="41" xfId="0" applyFont="1" applyFill="1" applyBorder="1" applyAlignment="1">
      <alignment horizontal="center" vertical="center"/>
    </xf>
    <xf numFmtId="0" fontId="40" fillId="13" borderId="17" xfId="0" applyFont="1" applyFill="1" applyBorder="1" applyAlignment="1">
      <alignment horizontal="left" vertical="center" wrapText="1"/>
    </xf>
    <xf numFmtId="0" fontId="40" fillId="13" borderId="2" xfId="0" applyFont="1" applyFill="1" applyBorder="1" applyAlignment="1">
      <alignment horizontal="left" vertical="center" wrapText="1"/>
    </xf>
    <xf numFmtId="0" fontId="38" fillId="13" borderId="0" xfId="0" applyFont="1" applyFill="1" applyBorder="1" applyAlignment="1">
      <alignment vertical="center"/>
    </xf>
    <xf numFmtId="0" fontId="38" fillId="13" borderId="15" xfId="0" applyFont="1" applyFill="1" applyBorder="1" applyAlignment="1">
      <alignment vertical="center"/>
    </xf>
    <xf numFmtId="0" fontId="40" fillId="13" borderId="21" xfId="0" applyFont="1" applyFill="1" applyBorder="1" applyAlignment="1">
      <alignment horizontal="left" vertical="center"/>
    </xf>
    <xf numFmtId="0" fontId="38" fillId="13" borderId="22" xfId="0" applyFont="1" applyFill="1" applyBorder="1" applyAlignment="1">
      <alignment vertical="center"/>
    </xf>
    <xf numFmtId="0" fontId="40" fillId="13" borderId="18" xfId="0" applyFont="1" applyFill="1" applyBorder="1" applyAlignment="1">
      <alignment horizontal="left" vertical="center"/>
    </xf>
    <xf numFmtId="0" fontId="51" fillId="13" borderId="0" xfId="0" applyFont="1" applyFill="1" applyBorder="1" applyAlignment="1">
      <alignment horizontal="center"/>
    </xf>
    <xf numFmtId="0" fontId="51" fillId="13" borderId="15" xfId="0" applyFont="1" applyFill="1" applyBorder="1" applyAlignment="1">
      <alignment horizontal="center"/>
    </xf>
    <xf numFmtId="0" fontId="40" fillId="13" borderId="6" xfId="0" applyFont="1" applyFill="1" applyBorder="1" applyAlignment="1">
      <alignment horizontal="left" vertical="center"/>
    </xf>
    <xf numFmtId="0" fontId="38" fillId="13" borderId="46" xfId="0" applyFont="1" applyFill="1" applyBorder="1"/>
    <xf numFmtId="0" fontId="38" fillId="13" borderId="47" xfId="0" applyFont="1" applyFill="1" applyBorder="1"/>
    <xf numFmtId="0" fontId="38" fillId="13" borderId="48" xfId="0" applyFont="1" applyFill="1" applyBorder="1"/>
    <xf numFmtId="0" fontId="51" fillId="13" borderId="48" xfId="0" applyFont="1" applyFill="1" applyBorder="1" applyAlignment="1">
      <alignment horizontal="center" vertical="center" textRotation="90"/>
    </xf>
    <xf numFmtId="0" fontId="40" fillId="13" borderId="49" xfId="0" applyFont="1" applyFill="1" applyBorder="1" applyAlignment="1">
      <alignment horizontal="left" vertical="center"/>
    </xf>
    <xf numFmtId="0" fontId="42" fillId="13" borderId="49" xfId="0" applyFont="1" applyFill="1" applyBorder="1" applyAlignment="1">
      <alignment horizontal="center" vertical="center"/>
    </xf>
    <xf numFmtId="0" fontId="42" fillId="13" borderId="50" xfId="0" applyFont="1" applyFill="1" applyBorder="1" applyAlignment="1">
      <alignment horizontal="center" vertical="center"/>
    </xf>
    <xf numFmtId="0" fontId="42" fillId="13" borderId="51" xfId="0" applyFont="1" applyFill="1" applyBorder="1" applyAlignment="1">
      <alignment horizontal="center" vertical="center"/>
    </xf>
    <xf numFmtId="1" fontId="38" fillId="13" borderId="0" xfId="0" applyNumberFormat="1" applyFont="1" applyFill="1"/>
  </cellXfs>
  <cellStyles count="6">
    <cellStyle name="Обычный" xfId="0" builtinId="0"/>
    <cellStyle name="Обычный 2" xfId="2"/>
    <cellStyle name="Обычный 3" xfId="3"/>
    <cellStyle name="Обычный_план механики" xfId="1"/>
    <cellStyle name="Финансовый 2" xfId="4"/>
    <cellStyle name="Финансовый 2 2" xfId="5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8"/>
  <sheetViews>
    <sheetView topLeftCell="A73" zoomScale="75" workbookViewId="0">
      <selection activeCell="G6" sqref="G6:L6"/>
    </sheetView>
  </sheetViews>
  <sheetFormatPr defaultRowHeight="15"/>
  <cols>
    <col min="1" max="1" width="17.5703125" style="186" customWidth="1"/>
    <col min="2" max="2" width="38.85546875" style="186" customWidth="1"/>
    <col min="3" max="3" width="13" style="186" customWidth="1"/>
    <col min="4" max="4" width="11.5703125" style="186" customWidth="1"/>
    <col min="5" max="5" width="8.140625" style="186" customWidth="1"/>
    <col min="6" max="6" width="7.28515625" style="186" customWidth="1"/>
    <col min="7" max="7" width="7.85546875" style="186" customWidth="1"/>
    <col min="8" max="8" width="7" style="186" customWidth="1"/>
    <col min="9" max="9" width="10.85546875" style="186" customWidth="1"/>
    <col min="10" max="10" width="9.140625" style="186" customWidth="1"/>
    <col min="11" max="11" width="9.5703125" style="186" customWidth="1"/>
    <col min="12" max="12" width="9.140625" style="186"/>
    <col min="13" max="13" width="9.7109375" style="186" customWidth="1"/>
    <col min="14" max="14" width="9.85546875" style="186" customWidth="1"/>
    <col min="15" max="15" width="9.42578125" style="186" customWidth="1"/>
    <col min="16" max="16" width="10.42578125" style="186" customWidth="1"/>
    <col min="17" max="16384" width="9.140625" style="186"/>
  </cols>
  <sheetData>
    <row r="1" spans="1:18" s="111" customFormat="1" ht="15" customHeight="1">
      <c r="A1" s="50" t="s">
        <v>390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 t="s">
        <v>391</v>
      </c>
      <c r="O1" s="216"/>
      <c r="P1" s="216"/>
      <c r="Q1" s="217" t="s">
        <v>392</v>
      </c>
    </row>
    <row r="2" spans="1:18" s="111" customFormat="1" ht="37.5" customHeight="1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7" t="s">
        <v>393</v>
      </c>
    </row>
    <row r="3" spans="1:18" s="111" customFormat="1" ht="18" customHeight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7" t="s">
        <v>394</v>
      </c>
    </row>
    <row r="4" spans="1:18" s="111" customFormat="1" ht="33.75" customHeight="1" thickBot="1">
      <c r="A4" s="819" t="s">
        <v>395</v>
      </c>
      <c r="B4" s="819"/>
      <c r="C4" s="820" t="s">
        <v>497</v>
      </c>
      <c r="D4" s="820"/>
      <c r="E4" s="820"/>
      <c r="F4" s="820"/>
      <c r="G4" s="820"/>
      <c r="H4" s="820"/>
      <c r="I4" s="820"/>
      <c r="J4" s="820"/>
      <c r="K4" s="820"/>
      <c r="L4" s="820"/>
      <c r="M4" s="820"/>
      <c r="N4" s="820"/>
      <c r="O4" s="820"/>
      <c r="P4" s="820"/>
      <c r="Q4" s="820"/>
    </row>
    <row r="5" spans="1:18" ht="34.5" customHeight="1" thickBot="1">
      <c r="A5" s="277" t="s">
        <v>0</v>
      </c>
      <c r="B5" s="278" t="s">
        <v>1</v>
      </c>
      <c r="C5" s="277"/>
      <c r="D5" s="277" t="s">
        <v>2</v>
      </c>
      <c r="E5" s="277"/>
      <c r="F5" s="277"/>
      <c r="G5" s="277"/>
      <c r="H5" s="2"/>
      <c r="I5" s="2"/>
      <c r="J5" s="2"/>
      <c r="K5" s="279" t="s">
        <v>3</v>
      </c>
      <c r="L5" s="279"/>
      <c r="M5" s="279"/>
      <c r="N5" s="279"/>
      <c r="O5" s="279"/>
      <c r="P5" s="279"/>
      <c r="Q5" s="279"/>
      <c r="R5" s="279"/>
    </row>
    <row r="6" spans="1:18" s="218" customFormat="1" ht="38.25" customHeight="1">
      <c r="A6" s="277"/>
      <c r="B6" s="277"/>
      <c r="C6" s="277"/>
      <c r="D6" s="277" t="s">
        <v>4</v>
      </c>
      <c r="E6" s="277"/>
      <c r="F6" s="277"/>
      <c r="G6" s="846" t="s">
        <v>5</v>
      </c>
      <c r="H6" s="847"/>
      <c r="I6" s="847"/>
      <c r="J6" s="847"/>
      <c r="K6" s="847"/>
      <c r="L6" s="847"/>
      <c r="M6" s="277" t="s">
        <v>6</v>
      </c>
      <c r="N6" s="277"/>
      <c r="O6" s="848" t="s">
        <v>7</v>
      </c>
      <c r="P6" s="849"/>
      <c r="Q6" s="849"/>
      <c r="R6" s="849"/>
    </row>
    <row r="7" spans="1:18" s="218" customFormat="1" ht="25.5" customHeight="1">
      <c r="A7" s="280" t="s">
        <v>8</v>
      </c>
      <c r="B7" s="277"/>
      <c r="C7" s="277"/>
      <c r="D7" s="277" t="s">
        <v>9</v>
      </c>
      <c r="E7" s="277"/>
      <c r="F7" s="277"/>
      <c r="G7" s="277"/>
      <c r="H7" s="2"/>
      <c r="I7" s="281" t="s">
        <v>10</v>
      </c>
      <c r="J7" s="282"/>
      <c r="K7" s="282"/>
      <c r="L7" s="282"/>
      <c r="M7" s="277"/>
      <c r="N7" s="277"/>
      <c r="O7" s="277"/>
      <c r="P7" s="277"/>
      <c r="Q7" s="277"/>
      <c r="R7" s="277"/>
    </row>
    <row r="8" spans="1:18" s="218" customFormat="1" ht="21.75" customHeight="1" thickBot="1">
      <c r="A8" s="186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</row>
    <row r="9" spans="1:18" ht="33" customHeight="1">
      <c r="A9" s="854" t="s">
        <v>11</v>
      </c>
      <c r="B9" s="858" t="s">
        <v>12</v>
      </c>
      <c r="C9" s="862" t="s">
        <v>13</v>
      </c>
      <c r="D9" s="860" t="s">
        <v>14</v>
      </c>
      <c r="E9" s="860"/>
      <c r="F9" s="860"/>
      <c r="G9" s="860"/>
      <c r="H9" s="860"/>
      <c r="I9" s="860"/>
      <c r="J9" s="860"/>
      <c r="K9" s="860" t="s">
        <v>15</v>
      </c>
      <c r="L9" s="860"/>
      <c r="M9" s="860"/>
      <c r="N9" s="860"/>
      <c r="O9" s="860"/>
      <c r="P9" s="860"/>
      <c r="Q9" s="860"/>
      <c r="R9" s="860"/>
    </row>
    <row r="10" spans="1:18" ht="24" customHeight="1">
      <c r="A10" s="855"/>
      <c r="B10" s="859"/>
      <c r="C10" s="863"/>
      <c r="D10" s="866" t="s">
        <v>16</v>
      </c>
      <c r="E10" s="865" t="s">
        <v>17</v>
      </c>
      <c r="F10" s="864" t="s">
        <v>18</v>
      </c>
      <c r="G10" s="851" t="s">
        <v>19</v>
      </c>
      <c r="H10" s="851"/>
      <c r="I10" s="851"/>
      <c r="J10" s="852"/>
      <c r="K10" s="853" t="s">
        <v>20</v>
      </c>
      <c r="L10" s="853"/>
      <c r="M10" s="853" t="s">
        <v>21</v>
      </c>
      <c r="N10" s="853"/>
      <c r="O10" s="853" t="s">
        <v>22</v>
      </c>
      <c r="P10" s="853"/>
      <c r="Q10" s="853" t="s">
        <v>23</v>
      </c>
      <c r="R10" s="853"/>
    </row>
    <row r="11" spans="1:18" ht="48.75" customHeight="1">
      <c r="A11" s="856"/>
      <c r="B11" s="860"/>
      <c r="C11" s="864"/>
      <c r="D11" s="867"/>
      <c r="E11" s="869"/>
      <c r="F11" s="864"/>
      <c r="G11" s="870" t="s">
        <v>24</v>
      </c>
      <c r="H11" s="872" t="s">
        <v>25</v>
      </c>
      <c r="I11" s="872"/>
      <c r="J11" s="872"/>
      <c r="K11" s="188" t="s">
        <v>464</v>
      </c>
      <c r="L11" s="188" t="s">
        <v>465</v>
      </c>
      <c r="M11" s="188" t="s">
        <v>466</v>
      </c>
      <c r="N11" s="188" t="s">
        <v>467</v>
      </c>
      <c r="O11" s="188" t="s">
        <v>468</v>
      </c>
      <c r="P11" s="188" t="s">
        <v>469</v>
      </c>
      <c r="Q11" s="188" t="s">
        <v>470</v>
      </c>
      <c r="R11" s="188" t="s">
        <v>471</v>
      </c>
    </row>
    <row r="12" spans="1:18" ht="140.25" customHeight="1">
      <c r="A12" s="857"/>
      <c r="B12" s="861"/>
      <c r="C12" s="865"/>
      <c r="D12" s="868"/>
      <c r="E12" s="863"/>
      <c r="F12" s="864"/>
      <c r="G12" s="871"/>
      <c r="H12" s="219" t="s">
        <v>26</v>
      </c>
      <c r="I12" s="219" t="s">
        <v>27</v>
      </c>
      <c r="J12" s="219" t="s">
        <v>490</v>
      </c>
      <c r="K12" s="215">
        <v>16</v>
      </c>
      <c r="L12" s="215">
        <v>23</v>
      </c>
      <c r="M12" s="215">
        <v>16</v>
      </c>
      <c r="N12" s="215">
        <v>18</v>
      </c>
      <c r="O12" s="215">
        <v>12</v>
      </c>
      <c r="P12" s="215">
        <v>7</v>
      </c>
      <c r="Q12" s="215">
        <v>13</v>
      </c>
      <c r="R12" s="215">
        <v>10</v>
      </c>
    </row>
    <row r="13" spans="1:18" ht="30.75" customHeight="1">
      <c r="A13" s="220">
        <v>1</v>
      </c>
      <c r="B13" s="193">
        <v>2</v>
      </c>
      <c r="C13" s="220">
        <v>3</v>
      </c>
      <c r="D13" s="193">
        <v>4</v>
      </c>
      <c r="E13" s="220">
        <v>5</v>
      </c>
      <c r="F13" s="193">
        <v>6</v>
      </c>
      <c r="G13" s="220">
        <v>7</v>
      </c>
      <c r="H13" s="193">
        <v>8</v>
      </c>
      <c r="I13" s="220">
        <v>9</v>
      </c>
      <c r="J13" s="193">
        <v>10</v>
      </c>
      <c r="K13" s="220">
        <v>11</v>
      </c>
      <c r="L13" s="193">
        <v>12</v>
      </c>
      <c r="M13" s="220">
        <v>13</v>
      </c>
      <c r="N13" s="193">
        <v>14</v>
      </c>
      <c r="O13" s="220">
        <v>15</v>
      </c>
      <c r="P13" s="193">
        <v>16</v>
      </c>
      <c r="Q13" s="220">
        <v>17</v>
      </c>
      <c r="R13" s="193">
        <v>18</v>
      </c>
    </row>
    <row r="14" spans="1:18" s="2" customFormat="1" ht="35.25" customHeight="1">
      <c r="A14" s="240" t="s">
        <v>28</v>
      </c>
      <c r="B14" s="241" t="s">
        <v>29</v>
      </c>
      <c r="C14" s="240" t="s">
        <v>30</v>
      </c>
      <c r="D14" s="240">
        <f t="shared" ref="D14:R14" si="0">D15+D25</f>
        <v>2106</v>
      </c>
      <c r="E14" s="240">
        <f t="shared" si="0"/>
        <v>60</v>
      </c>
      <c r="F14" s="240">
        <f t="shared" si="0"/>
        <v>702</v>
      </c>
      <c r="G14" s="240">
        <f t="shared" si="0"/>
        <v>1404</v>
      </c>
      <c r="H14" s="240">
        <f t="shared" si="0"/>
        <v>923</v>
      </c>
      <c r="I14" s="240">
        <f t="shared" si="0"/>
        <v>481</v>
      </c>
      <c r="J14" s="240">
        <f t="shared" si="0"/>
        <v>0</v>
      </c>
      <c r="K14" s="240">
        <f t="shared" si="0"/>
        <v>576</v>
      </c>
      <c r="L14" s="240">
        <f t="shared" si="0"/>
        <v>828</v>
      </c>
      <c r="M14" s="240">
        <f t="shared" si="0"/>
        <v>0</v>
      </c>
      <c r="N14" s="240">
        <f t="shared" si="0"/>
        <v>0</v>
      </c>
      <c r="O14" s="240">
        <f t="shared" si="0"/>
        <v>0</v>
      </c>
      <c r="P14" s="240">
        <f t="shared" si="0"/>
        <v>0</v>
      </c>
      <c r="Q14" s="240">
        <f t="shared" si="0"/>
        <v>0</v>
      </c>
      <c r="R14" s="240">
        <f t="shared" si="0"/>
        <v>0</v>
      </c>
    </row>
    <row r="15" spans="1:18" s="2" customFormat="1" ht="33" customHeight="1">
      <c r="A15" s="242" t="s">
        <v>31</v>
      </c>
      <c r="B15" s="243" t="s">
        <v>32</v>
      </c>
      <c r="C15" s="244" t="s">
        <v>33</v>
      </c>
      <c r="D15" s="242">
        <f t="shared" ref="D15:I15" si="1">SUM(D16:D24)</f>
        <v>1418</v>
      </c>
      <c r="E15" s="242">
        <f t="shared" si="1"/>
        <v>40</v>
      </c>
      <c r="F15" s="242">
        <f t="shared" si="1"/>
        <v>473</v>
      </c>
      <c r="G15" s="242">
        <f t="shared" si="1"/>
        <v>945</v>
      </c>
      <c r="H15" s="242">
        <f t="shared" si="1"/>
        <v>538</v>
      </c>
      <c r="I15" s="242">
        <f t="shared" si="1"/>
        <v>407</v>
      </c>
      <c r="J15" s="242">
        <f t="shared" ref="J15:R15" si="2">SUM(J16:J24)</f>
        <v>0</v>
      </c>
      <c r="K15" s="242">
        <f t="shared" si="2"/>
        <v>368</v>
      </c>
      <c r="L15" s="242">
        <f t="shared" si="2"/>
        <v>577</v>
      </c>
      <c r="M15" s="242">
        <f t="shared" si="2"/>
        <v>0</v>
      </c>
      <c r="N15" s="242">
        <f t="shared" si="2"/>
        <v>0</v>
      </c>
      <c r="O15" s="242">
        <f t="shared" si="2"/>
        <v>0</v>
      </c>
      <c r="P15" s="242">
        <f t="shared" si="2"/>
        <v>0</v>
      </c>
      <c r="Q15" s="242">
        <f t="shared" si="2"/>
        <v>0</v>
      </c>
      <c r="R15" s="242">
        <f t="shared" si="2"/>
        <v>0</v>
      </c>
    </row>
    <row r="16" spans="1:18" s="2" customFormat="1" ht="18" customHeight="1">
      <c r="A16" s="188" t="s">
        <v>34</v>
      </c>
      <c r="B16" s="189" t="s">
        <v>35</v>
      </c>
      <c r="C16" s="190" t="s">
        <v>36</v>
      </c>
      <c r="D16" s="191">
        <v>117</v>
      </c>
      <c r="E16" s="1">
        <v>3</v>
      </c>
      <c r="F16" s="191">
        <v>39</v>
      </c>
      <c r="G16" s="191">
        <v>78</v>
      </c>
      <c r="H16" s="191">
        <v>40</v>
      </c>
      <c r="I16" s="191">
        <v>38</v>
      </c>
      <c r="J16" s="191"/>
      <c r="K16" s="192">
        <v>78</v>
      </c>
      <c r="L16" s="192">
        <v>0</v>
      </c>
      <c r="M16" s="193"/>
      <c r="N16" s="193"/>
      <c r="O16" s="193"/>
      <c r="P16" s="193"/>
      <c r="Q16" s="193"/>
      <c r="R16" s="193" t="s">
        <v>37</v>
      </c>
    </row>
    <row r="17" spans="1:18" s="2" customFormat="1" ht="29.25" customHeight="1">
      <c r="A17" s="188" t="s">
        <v>38</v>
      </c>
      <c r="B17" s="194" t="s">
        <v>39</v>
      </c>
      <c r="C17" s="190" t="s">
        <v>40</v>
      </c>
      <c r="D17" s="191">
        <v>176</v>
      </c>
      <c r="E17" s="1">
        <v>5</v>
      </c>
      <c r="F17" s="191">
        <v>59</v>
      </c>
      <c r="G17" s="191">
        <v>117</v>
      </c>
      <c r="H17" s="191">
        <v>117</v>
      </c>
      <c r="I17" s="191">
        <v>0</v>
      </c>
      <c r="J17" s="191"/>
      <c r="K17" s="192">
        <v>48</v>
      </c>
      <c r="L17" s="192">
        <v>69</v>
      </c>
      <c r="M17" s="193"/>
      <c r="N17" s="193"/>
      <c r="O17" s="193"/>
      <c r="P17" s="193"/>
      <c r="Q17" s="193"/>
      <c r="R17" s="193"/>
    </row>
    <row r="18" spans="1:18" s="2" customFormat="1" ht="18" customHeight="1">
      <c r="A18" s="188" t="s">
        <v>41</v>
      </c>
      <c r="B18" s="194" t="s">
        <v>42</v>
      </c>
      <c r="C18" s="190" t="s">
        <v>40</v>
      </c>
      <c r="D18" s="191">
        <v>117</v>
      </c>
      <c r="E18" s="1">
        <v>3</v>
      </c>
      <c r="F18" s="191">
        <v>39</v>
      </c>
      <c r="G18" s="191">
        <v>78</v>
      </c>
      <c r="H18" s="191">
        <v>0</v>
      </c>
      <c r="I18" s="191">
        <v>78</v>
      </c>
      <c r="J18" s="191"/>
      <c r="K18" s="192">
        <v>32</v>
      </c>
      <c r="L18" s="192">
        <v>46</v>
      </c>
      <c r="M18" s="193"/>
      <c r="N18" s="193"/>
      <c r="O18" s="193"/>
      <c r="P18" s="193"/>
      <c r="Q18" s="193"/>
      <c r="R18" s="193"/>
    </row>
    <row r="19" spans="1:18" s="2" customFormat="1" ht="18" customHeight="1">
      <c r="A19" s="188" t="s">
        <v>43</v>
      </c>
      <c r="B19" s="194" t="s">
        <v>44</v>
      </c>
      <c r="C19" s="190" t="s">
        <v>40</v>
      </c>
      <c r="D19" s="191">
        <v>176</v>
      </c>
      <c r="E19" s="1">
        <v>5</v>
      </c>
      <c r="F19" s="191">
        <v>59</v>
      </c>
      <c r="G19" s="191">
        <v>117</v>
      </c>
      <c r="H19" s="191">
        <v>117</v>
      </c>
      <c r="I19" s="191">
        <v>0</v>
      </c>
      <c r="J19" s="191"/>
      <c r="K19" s="192">
        <v>32</v>
      </c>
      <c r="L19" s="192">
        <v>85</v>
      </c>
      <c r="M19" s="193"/>
      <c r="N19" s="193"/>
      <c r="O19" s="193"/>
      <c r="P19" s="193"/>
      <c r="Q19" s="193"/>
      <c r="R19" s="193"/>
    </row>
    <row r="20" spans="1:18" s="2" customFormat="1" ht="18" customHeight="1">
      <c r="A20" s="188" t="s">
        <v>45</v>
      </c>
      <c r="B20" s="195" t="s">
        <v>46</v>
      </c>
      <c r="C20" s="190" t="s">
        <v>40</v>
      </c>
      <c r="D20" s="191">
        <v>176</v>
      </c>
      <c r="E20" s="1">
        <v>5</v>
      </c>
      <c r="F20" s="191">
        <v>59</v>
      </c>
      <c r="G20" s="191">
        <v>117</v>
      </c>
      <c r="H20" s="191">
        <v>87</v>
      </c>
      <c r="I20" s="191">
        <v>30</v>
      </c>
      <c r="J20" s="191"/>
      <c r="K20" s="192">
        <v>34</v>
      </c>
      <c r="L20" s="192">
        <v>83</v>
      </c>
      <c r="M20" s="193"/>
      <c r="N20" s="193"/>
      <c r="O20" s="193"/>
      <c r="P20" s="193"/>
      <c r="Q20" s="193"/>
      <c r="R20" s="193"/>
    </row>
    <row r="21" spans="1:18" s="2" customFormat="1" ht="18" customHeight="1">
      <c r="A21" s="188" t="s">
        <v>47</v>
      </c>
      <c r="B21" s="194" t="s">
        <v>48</v>
      </c>
      <c r="C21" s="190" t="s">
        <v>49</v>
      </c>
      <c r="D21" s="191">
        <v>258</v>
      </c>
      <c r="E21" s="1">
        <v>8</v>
      </c>
      <c r="F21" s="191">
        <v>85</v>
      </c>
      <c r="G21" s="191">
        <v>173</v>
      </c>
      <c r="H21" s="191">
        <v>83</v>
      </c>
      <c r="I21" s="191">
        <v>90</v>
      </c>
      <c r="J21" s="191"/>
      <c r="K21" s="192">
        <v>64</v>
      </c>
      <c r="L21" s="192">
        <v>109</v>
      </c>
      <c r="M21" s="193"/>
      <c r="N21" s="193"/>
      <c r="O21" s="193"/>
      <c r="P21" s="193"/>
      <c r="Q21" s="193"/>
      <c r="R21" s="193"/>
    </row>
    <row r="22" spans="1:18" s="2" customFormat="1" ht="33" customHeight="1">
      <c r="A22" s="188" t="s">
        <v>50</v>
      </c>
      <c r="B22" s="194" t="s">
        <v>51</v>
      </c>
      <c r="C22" s="190" t="s">
        <v>40</v>
      </c>
      <c r="D22" s="191">
        <v>117</v>
      </c>
      <c r="E22" s="1">
        <v>3</v>
      </c>
      <c r="F22" s="191">
        <v>39</v>
      </c>
      <c r="G22" s="191">
        <v>78</v>
      </c>
      <c r="H22" s="191">
        <v>32</v>
      </c>
      <c r="I22" s="191">
        <v>46</v>
      </c>
      <c r="J22" s="191"/>
      <c r="K22" s="192">
        <v>32</v>
      </c>
      <c r="L22" s="192">
        <v>46</v>
      </c>
      <c r="M22" s="193"/>
      <c r="N22" s="193"/>
      <c r="O22" s="193"/>
      <c r="P22" s="193"/>
      <c r="Q22" s="193"/>
      <c r="R22" s="193"/>
    </row>
    <row r="23" spans="1:18" s="2" customFormat="1" ht="18" customHeight="1">
      <c r="A23" s="188" t="s">
        <v>52</v>
      </c>
      <c r="B23" s="194" t="s">
        <v>53</v>
      </c>
      <c r="C23" s="190" t="s">
        <v>54</v>
      </c>
      <c r="D23" s="191">
        <v>176</v>
      </c>
      <c r="E23" s="1">
        <v>5</v>
      </c>
      <c r="F23" s="191">
        <v>59</v>
      </c>
      <c r="G23" s="191">
        <v>117</v>
      </c>
      <c r="H23" s="191">
        <v>8</v>
      </c>
      <c r="I23" s="191">
        <v>109</v>
      </c>
      <c r="J23" s="191"/>
      <c r="K23" s="192">
        <v>48</v>
      </c>
      <c r="L23" s="192">
        <v>69</v>
      </c>
      <c r="M23" s="193"/>
      <c r="N23" s="193"/>
      <c r="O23" s="193"/>
      <c r="P23" s="193"/>
      <c r="Q23" s="193"/>
      <c r="R23" s="193"/>
    </row>
    <row r="24" spans="1:18" s="2" customFormat="1" ht="18" customHeight="1">
      <c r="A24" s="188" t="s">
        <v>55</v>
      </c>
      <c r="B24" s="196" t="s">
        <v>56</v>
      </c>
      <c r="C24" s="190" t="s">
        <v>57</v>
      </c>
      <c r="D24" s="191">
        <v>105</v>
      </c>
      <c r="E24" s="1">
        <v>3</v>
      </c>
      <c r="F24" s="191">
        <v>35</v>
      </c>
      <c r="G24" s="191">
        <v>70</v>
      </c>
      <c r="H24" s="191">
        <v>54</v>
      </c>
      <c r="I24" s="191">
        <v>16</v>
      </c>
      <c r="J24" s="191"/>
      <c r="K24" s="192"/>
      <c r="L24" s="192">
        <v>70</v>
      </c>
      <c r="M24" s="193"/>
      <c r="N24" s="193"/>
      <c r="O24" s="193"/>
      <c r="P24" s="193"/>
      <c r="Q24" s="193"/>
      <c r="R24" s="193"/>
    </row>
    <row r="25" spans="1:18" s="2" customFormat="1" ht="39.75" customHeight="1">
      <c r="A25" s="252" t="s">
        <v>58</v>
      </c>
      <c r="B25" s="243" t="s">
        <v>59</v>
      </c>
      <c r="C25" s="244" t="s">
        <v>60</v>
      </c>
      <c r="D25" s="245">
        <f>SUM(D26:D28)</f>
        <v>688</v>
      </c>
      <c r="E25" s="240">
        <v>20</v>
      </c>
      <c r="F25" s="245">
        <f>SUM(F26:F28)</f>
        <v>229</v>
      </c>
      <c r="G25" s="245">
        <f>SUM(G26:G28)</f>
        <v>459</v>
      </c>
      <c r="H25" s="245">
        <f>SUM(H26:H28)</f>
        <v>385</v>
      </c>
      <c r="I25" s="245">
        <f>SUM(I26:I28)</f>
        <v>74</v>
      </c>
      <c r="J25" s="245">
        <f t="shared" ref="J25:R25" si="3">SUM(J26:J28)</f>
        <v>0</v>
      </c>
      <c r="K25" s="245">
        <f t="shared" si="3"/>
        <v>208</v>
      </c>
      <c r="L25" s="245">
        <f t="shared" si="3"/>
        <v>251</v>
      </c>
      <c r="M25" s="245">
        <f t="shared" si="3"/>
        <v>0</v>
      </c>
      <c r="N25" s="245">
        <f t="shared" si="3"/>
        <v>0</v>
      </c>
      <c r="O25" s="245">
        <f t="shared" si="3"/>
        <v>0</v>
      </c>
      <c r="P25" s="245">
        <f t="shared" si="3"/>
        <v>0</v>
      </c>
      <c r="Q25" s="245">
        <f t="shared" si="3"/>
        <v>0</v>
      </c>
      <c r="R25" s="245">
        <f t="shared" si="3"/>
        <v>0</v>
      </c>
    </row>
    <row r="26" spans="1:18" s="2" customFormat="1" ht="15.75">
      <c r="A26" s="192" t="s">
        <v>61</v>
      </c>
      <c r="B26" s="196" t="s">
        <v>62</v>
      </c>
      <c r="C26" s="190" t="s">
        <v>40</v>
      </c>
      <c r="D26" s="191">
        <v>234</v>
      </c>
      <c r="E26" s="1">
        <v>7</v>
      </c>
      <c r="F26" s="191">
        <v>78</v>
      </c>
      <c r="G26" s="191">
        <v>156</v>
      </c>
      <c r="H26" s="191">
        <v>126</v>
      </c>
      <c r="I26" s="191">
        <v>30</v>
      </c>
      <c r="J26" s="191"/>
      <c r="K26" s="192">
        <v>64</v>
      </c>
      <c r="L26" s="192">
        <v>92</v>
      </c>
      <c r="M26" s="193"/>
      <c r="N26" s="193"/>
      <c r="O26" s="193"/>
      <c r="P26" s="193"/>
      <c r="Q26" s="193"/>
      <c r="R26" s="193"/>
    </row>
    <row r="27" spans="1:18" s="2" customFormat="1" ht="22.5" customHeight="1">
      <c r="A27" s="192" t="s">
        <v>63</v>
      </c>
      <c r="B27" s="196" t="s">
        <v>64</v>
      </c>
      <c r="C27" s="190" t="s">
        <v>49</v>
      </c>
      <c r="D27" s="191">
        <v>234</v>
      </c>
      <c r="E27" s="1">
        <v>7</v>
      </c>
      <c r="F27" s="191">
        <v>78</v>
      </c>
      <c r="G27" s="191">
        <v>156</v>
      </c>
      <c r="H27" s="191">
        <v>122</v>
      </c>
      <c r="I27" s="191">
        <v>34</v>
      </c>
      <c r="J27" s="191"/>
      <c r="K27" s="192">
        <v>64</v>
      </c>
      <c r="L27" s="192">
        <v>92</v>
      </c>
      <c r="M27" s="193"/>
      <c r="N27" s="193"/>
      <c r="O27" s="193"/>
      <c r="P27" s="193"/>
      <c r="Q27" s="193"/>
      <c r="R27" s="193"/>
    </row>
    <row r="28" spans="1:18" s="2" customFormat="1" ht="19.5" customHeight="1">
      <c r="A28" s="192" t="s">
        <v>65</v>
      </c>
      <c r="B28" s="196" t="s">
        <v>66</v>
      </c>
      <c r="C28" s="190" t="s">
        <v>67</v>
      </c>
      <c r="D28" s="191">
        <v>220</v>
      </c>
      <c r="E28" s="1">
        <v>6</v>
      </c>
      <c r="F28" s="191">
        <v>73</v>
      </c>
      <c r="G28" s="191">
        <v>147</v>
      </c>
      <c r="H28" s="191">
        <v>137</v>
      </c>
      <c r="I28" s="191">
        <v>10</v>
      </c>
      <c r="J28" s="191"/>
      <c r="K28" s="192">
        <v>80</v>
      </c>
      <c r="L28" s="192">
        <v>67</v>
      </c>
      <c r="M28" s="193"/>
      <c r="N28" s="193"/>
      <c r="O28" s="193"/>
      <c r="P28" s="193"/>
      <c r="Q28" s="188"/>
      <c r="R28" s="188"/>
    </row>
    <row r="29" spans="1:18" ht="35.25" customHeight="1">
      <c r="A29" s="245" t="s">
        <v>68</v>
      </c>
      <c r="B29" s="246" t="s">
        <v>69</v>
      </c>
      <c r="C29" s="240" t="s">
        <v>70</v>
      </c>
      <c r="D29" s="245">
        <f>SUM(D30:D35)</f>
        <v>729</v>
      </c>
      <c r="E29" s="245">
        <f>SUM(E30:E35)</f>
        <v>21</v>
      </c>
      <c r="F29" s="245">
        <f t="shared" ref="F29:R29" si="4">SUM(F30:F35)</f>
        <v>243</v>
      </c>
      <c r="G29" s="245">
        <f t="shared" si="4"/>
        <v>486</v>
      </c>
      <c r="H29" s="245">
        <f t="shared" si="4"/>
        <v>80</v>
      </c>
      <c r="I29" s="245">
        <f t="shared" si="4"/>
        <v>406</v>
      </c>
      <c r="J29" s="245">
        <f t="shared" si="4"/>
        <v>0</v>
      </c>
      <c r="K29" s="245">
        <f t="shared" si="4"/>
        <v>0</v>
      </c>
      <c r="L29" s="245">
        <f t="shared" si="4"/>
        <v>0</v>
      </c>
      <c r="M29" s="245">
        <f>SUM(M30:M35)</f>
        <v>150</v>
      </c>
      <c r="N29" s="245">
        <f>SUM(N30:N35)</f>
        <v>120</v>
      </c>
      <c r="O29" s="245">
        <f t="shared" si="4"/>
        <v>48</v>
      </c>
      <c r="P29" s="245">
        <f t="shared" si="4"/>
        <v>28</v>
      </c>
      <c r="Q29" s="245">
        <f t="shared" si="4"/>
        <v>52</v>
      </c>
      <c r="R29" s="245">
        <f t="shared" si="4"/>
        <v>88</v>
      </c>
    </row>
    <row r="30" spans="1:18" s="2" customFormat="1" ht="27.75" customHeight="1">
      <c r="A30" s="192" t="s">
        <v>71</v>
      </c>
      <c r="B30" s="195" t="s">
        <v>72</v>
      </c>
      <c r="C30" s="190" t="s">
        <v>57</v>
      </c>
      <c r="D30" s="192">
        <v>58</v>
      </c>
      <c r="E30" s="1">
        <v>2</v>
      </c>
      <c r="F30" s="192">
        <v>10</v>
      </c>
      <c r="G30" s="192">
        <v>48</v>
      </c>
      <c r="H30" s="192">
        <v>14</v>
      </c>
      <c r="I30" s="192">
        <f>G30-H30</f>
        <v>34</v>
      </c>
      <c r="J30" s="192"/>
      <c r="K30" s="192"/>
      <c r="L30" s="192"/>
      <c r="M30" s="192"/>
      <c r="N30" s="192">
        <v>48</v>
      </c>
      <c r="O30" s="192"/>
      <c r="P30" s="192"/>
      <c r="Q30" s="192"/>
      <c r="R30" s="192"/>
    </row>
    <row r="31" spans="1:18" s="2" customFormat="1" ht="19.5" customHeight="1">
      <c r="A31" s="192" t="s">
        <v>73</v>
      </c>
      <c r="B31" s="197" t="s">
        <v>44</v>
      </c>
      <c r="C31" s="190" t="s">
        <v>57</v>
      </c>
      <c r="D31" s="192">
        <v>58</v>
      </c>
      <c r="E31" s="1">
        <v>2</v>
      </c>
      <c r="F31" s="192">
        <v>10</v>
      </c>
      <c r="G31" s="198">
        <v>48</v>
      </c>
      <c r="H31" s="192">
        <v>4</v>
      </c>
      <c r="I31" s="192">
        <f>G31-H31</f>
        <v>44</v>
      </c>
      <c r="J31" s="192"/>
      <c r="K31" s="192"/>
      <c r="L31" s="192"/>
      <c r="M31" s="192">
        <v>48</v>
      </c>
      <c r="N31" s="192"/>
      <c r="O31" s="192"/>
      <c r="P31" s="192"/>
      <c r="Q31" s="192"/>
      <c r="R31" s="192"/>
    </row>
    <row r="32" spans="1:18" ht="31.5">
      <c r="A32" s="191" t="s">
        <v>74</v>
      </c>
      <c r="B32" s="199" t="s">
        <v>42</v>
      </c>
      <c r="C32" s="188" t="s">
        <v>75</v>
      </c>
      <c r="D32" s="191">
        <v>180</v>
      </c>
      <c r="E32" s="1">
        <f>D32/36</f>
        <v>5</v>
      </c>
      <c r="F32" s="191">
        <v>28</v>
      </c>
      <c r="G32" s="191">
        <v>152</v>
      </c>
      <c r="H32" s="191">
        <v>0</v>
      </c>
      <c r="I32" s="191">
        <v>152</v>
      </c>
      <c r="J32" s="191"/>
      <c r="K32" s="200"/>
      <c r="L32" s="200"/>
      <c r="M32" s="191">
        <v>32</v>
      </c>
      <c r="N32" s="191">
        <v>36</v>
      </c>
      <c r="O32" s="191">
        <v>24</v>
      </c>
      <c r="P32" s="191">
        <v>14</v>
      </c>
      <c r="Q32" s="191">
        <v>26</v>
      </c>
      <c r="R32" s="191">
        <v>20</v>
      </c>
    </row>
    <row r="33" spans="1:18" ht="15.75">
      <c r="A33" s="191" t="s">
        <v>76</v>
      </c>
      <c r="B33" s="199" t="s">
        <v>77</v>
      </c>
      <c r="C33" s="188" t="s">
        <v>78</v>
      </c>
      <c r="D33" s="191">
        <v>304</v>
      </c>
      <c r="E33" s="1">
        <v>8</v>
      </c>
      <c r="F33" s="191">
        <v>152</v>
      </c>
      <c r="G33" s="191">
        <v>152</v>
      </c>
      <c r="H33" s="191">
        <v>0</v>
      </c>
      <c r="I33" s="191">
        <v>152</v>
      </c>
      <c r="J33" s="191"/>
      <c r="K33" s="200"/>
      <c r="L33" s="200"/>
      <c r="M33" s="191">
        <v>32</v>
      </c>
      <c r="N33" s="191">
        <v>36</v>
      </c>
      <c r="O33" s="191">
        <v>24</v>
      </c>
      <c r="P33" s="191">
        <v>14</v>
      </c>
      <c r="Q33" s="191">
        <v>26</v>
      </c>
      <c r="R33" s="191">
        <v>20</v>
      </c>
    </row>
    <row r="34" spans="1:18" ht="15.75">
      <c r="A34" s="191" t="s">
        <v>79</v>
      </c>
      <c r="B34" s="199" t="s">
        <v>80</v>
      </c>
      <c r="C34" s="188" t="s">
        <v>57</v>
      </c>
      <c r="D34" s="191">
        <v>72</v>
      </c>
      <c r="E34" s="1">
        <f>D34/36</f>
        <v>2</v>
      </c>
      <c r="F34" s="191">
        <v>24</v>
      </c>
      <c r="G34" s="191">
        <v>48</v>
      </c>
      <c r="H34" s="191">
        <v>36</v>
      </c>
      <c r="I34" s="191">
        <v>12</v>
      </c>
      <c r="J34" s="191"/>
      <c r="K34" s="200"/>
      <c r="L34" s="200"/>
      <c r="M34" s="191"/>
      <c r="N34" s="191"/>
      <c r="O34" s="191"/>
      <c r="P34" s="191"/>
      <c r="Q34" s="191"/>
      <c r="R34" s="191">
        <v>48</v>
      </c>
    </row>
    <row r="35" spans="1:18" s="2" customFormat="1" ht="24" customHeight="1">
      <c r="A35" s="191" t="s">
        <v>81</v>
      </c>
      <c r="B35" s="201" t="s">
        <v>82</v>
      </c>
      <c r="C35" s="190" t="s">
        <v>36</v>
      </c>
      <c r="D35" s="202">
        <f>F35+G35</f>
        <v>57</v>
      </c>
      <c r="E35" s="1">
        <v>2</v>
      </c>
      <c r="F35" s="202">
        <f>G35/2</f>
        <v>19</v>
      </c>
      <c r="G35" s="192">
        <v>38</v>
      </c>
      <c r="H35" s="192">
        <v>26</v>
      </c>
      <c r="I35" s="192">
        <f>G35-H35</f>
        <v>12</v>
      </c>
      <c r="J35" s="192"/>
      <c r="K35" s="192"/>
      <c r="L35" s="192"/>
      <c r="M35" s="192">
        <v>38</v>
      </c>
      <c r="N35" s="192"/>
      <c r="O35" s="192"/>
      <c r="P35" s="192"/>
      <c r="Q35" s="192"/>
      <c r="R35" s="192"/>
    </row>
    <row r="36" spans="1:18" ht="45.75" customHeight="1">
      <c r="A36" s="245" t="s">
        <v>83</v>
      </c>
      <c r="B36" s="246" t="s">
        <v>84</v>
      </c>
      <c r="C36" s="245" t="s">
        <v>85</v>
      </c>
      <c r="D36" s="245">
        <f>SUM(D37:D38)</f>
        <v>135</v>
      </c>
      <c r="E36" s="245">
        <f>SUM(E37:E38)</f>
        <v>4</v>
      </c>
      <c r="F36" s="245">
        <f t="shared" ref="F36:R36" si="5">SUM(F37:F38)</f>
        <v>45</v>
      </c>
      <c r="G36" s="245">
        <f t="shared" si="5"/>
        <v>90</v>
      </c>
      <c r="H36" s="245">
        <f t="shared" si="5"/>
        <v>40</v>
      </c>
      <c r="I36" s="245">
        <f t="shared" si="5"/>
        <v>50</v>
      </c>
      <c r="J36" s="245">
        <f t="shared" si="5"/>
        <v>0</v>
      </c>
      <c r="K36" s="245">
        <f t="shared" si="5"/>
        <v>0</v>
      </c>
      <c r="L36" s="245">
        <f t="shared" si="5"/>
        <v>0</v>
      </c>
      <c r="M36" s="245">
        <f>SUM(M37:M38)</f>
        <v>54</v>
      </c>
      <c r="N36" s="245">
        <f t="shared" si="5"/>
        <v>0</v>
      </c>
      <c r="O36" s="245">
        <f t="shared" si="5"/>
        <v>0</v>
      </c>
      <c r="P36" s="245">
        <f t="shared" si="5"/>
        <v>0</v>
      </c>
      <c r="Q36" s="245">
        <f t="shared" si="5"/>
        <v>0</v>
      </c>
      <c r="R36" s="245">
        <f t="shared" si="5"/>
        <v>36</v>
      </c>
    </row>
    <row r="37" spans="1:18" s="5" customFormat="1" ht="29.25" customHeight="1">
      <c r="A37" s="192" t="s">
        <v>86</v>
      </c>
      <c r="B37" s="195" t="s">
        <v>87</v>
      </c>
      <c r="C37" s="190" t="s">
        <v>57</v>
      </c>
      <c r="D37" s="192">
        <v>54</v>
      </c>
      <c r="E37" s="1">
        <v>2</v>
      </c>
      <c r="F37" s="192">
        <v>18</v>
      </c>
      <c r="G37" s="192">
        <v>36</v>
      </c>
      <c r="H37" s="192">
        <v>26</v>
      </c>
      <c r="I37" s="192">
        <f>G37-H37</f>
        <v>10</v>
      </c>
      <c r="J37" s="192"/>
      <c r="K37" s="192"/>
      <c r="L37" s="192"/>
      <c r="M37" s="192"/>
      <c r="N37" s="192"/>
      <c r="O37" s="192"/>
      <c r="P37" s="192"/>
      <c r="Q37" s="192"/>
      <c r="R37" s="192">
        <v>36</v>
      </c>
    </row>
    <row r="38" spans="1:18" s="2" customFormat="1" ht="24.75" customHeight="1">
      <c r="A38" s="192" t="s">
        <v>88</v>
      </c>
      <c r="B38" s="195" t="s">
        <v>89</v>
      </c>
      <c r="C38" s="190" t="s">
        <v>57</v>
      </c>
      <c r="D38" s="192">
        <f>F38+G38</f>
        <v>81</v>
      </c>
      <c r="E38" s="1">
        <v>2</v>
      </c>
      <c r="F38" s="192">
        <f>G38/2</f>
        <v>27</v>
      </c>
      <c r="G38" s="192">
        <v>54</v>
      </c>
      <c r="H38" s="192">
        <v>14</v>
      </c>
      <c r="I38" s="192">
        <f>G38-H38</f>
        <v>40</v>
      </c>
      <c r="J38" s="192"/>
      <c r="K38" s="192"/>
      <c r="L38" s="192"/>
      <c r="M38" s="192">
        <v>54</v>
      </c>
      <c r="N38" s="192"/>
      <c r="O38" s="192"/>
      <c r="P38" s="192"/>
      <c r="Q38" s="192"/>
      <c r="R38" s="192"/>
    </row>
    <row r="39" spans="1:18" ht="36" customHeight="1">
      <c r="A39" s="245" t="s">
        <v>90</v>
      </c>
      <c r="B39" s="247" t="s">
        <v>91</v>
      </c>
      <c r="C39" s="245" t="s">
        <v>92</v>
      </c>
      <c r="D39" s="245">
        <f t="shared" ref="D39:R39" si="6">D40+D57</f>
        <v>3240</v>
      </c>
      <c r="E39" s="245">
        <f t="shared" si="6"/>
        <v>95</v>
      </c>
      <c r="F39" s="245">
        <f t="shared" si="6"/>
        <v>1080</v>
      </c>
      <c r="G39" s="245">
        <f t="shared" si="6"/>
        <v>2160</v>
      </c>
      <c r="H39" s="245">
        <f t="shared" si="6"/>
        <v>1290</v>
      </c>
      <c r="I39" s="245">
        <f t="shared" si="6"/>
        <v>830</v>
      </c>
      <c r="J39" s="245">
        <f t="shared" si="6"/>
        <v>40</v>
      </c>
      <c r="K39" s="245">
        <f t="shared" si="6"/>
        <v>0</v>
      </c>
      <c r="L39" s="245">
        <f t="shared" si="6"/>
        <v>0</v>
      </c>
      <c r="M39" s="245">
        <f t="shared" si="6"/>
        <v>372</v>
      </c>
      <c r="N39" s="245">
        <f t="shared" si="6"/>
        <v>528</v>
      </c>
      <c r="O39" s="245">
        <f t="shared" si="6"/>
        <v>384</v>
      </c>
      <c r="P39" s="245">
        <f t="shared" si="6"/>
        <v>224</v>
      </c>
      <c r="Q39" s="245">
        <f t="shared" si="6"/>
        <v>416</v>
      </c>
      <c r="R39" s="245">
        <f t="shared" si="6"/>
        <v>236</v>
      </c>
    </row>
    <row r="40" spans="1:18" ht="36.75" customHeight="1">
      <c r="A40" s="245" t="s">
        <v>93</v>
      </c>
      <c r="B40" s="248" t="s">
        <v>94</v>
      </c>
      <c r="C40" s="245" t="s">
        <v>95</v>
      </c>
      <c r="D40" s="249">
        <f>SUM(D41:D56)</f>
        <v>1299</v>
      </c>
      <c r="E40" s="249">
        <f>SUM(E41:E56)</f>
        <v>41</v>
      </c>
      <c r="F40" s="249">
        <f t="shared" ref="F40:R40" si="7">SUM(F41:F56)</f>
        <v>433</v>
      </c>
      <c r="G40" s="249">
        <f t="shared" si="7"/>
        <v>866</v>
      </c>
      <c r="H40" s="249">
        <f t="shared" si="7"/>
        <v>496</v>
      </c>
      <c r="I40" s="249">
        <f t="shared" si="7"/>
        <v>370</v>
      </c>
      <c r="J40" s="249">
        <f t="shared" si="7"/>
        <v>0</v>
      </c>
      <c r="K40" s="249">
        <f t="shared" si="7"/>
        <v>0</v>
      </c>
      <c r="L40" s="249">
        <f t="shared" si="7"/>
        <v>0</v>
      </c>
      <c r="M40" s="249">
        <f>SUM(M41:M56)</f>
        <v>314</v>
      </c>
      <c r="N40" s="249">
        <f t="shared" si="7"/>
        <v>72</v>
      </c>
      <c r="O40" s="249">
        <f t="shared" si="7"/>
        <v>68</v>
      </c>
      <c r="P40" s="249">
        <f t="shared" si="7"/>
        <v>0</v>
      </c>
      <c r="Q40" s="249">
        <f t="shared" si="7"/>
        <v>268</v>
      </c>
      <c r="R40" s="249">
        <f t="shared" si="7"/>
        <v>144</v>
      </c>
    </row>
    <row r="41" spans="1:18" ht="27.75" customHeight="1">
      <c r="A41" s="191" t="s">
        <v>96</v>
      </c>
      <c r="B41" s="189" t="s">
        <v>97</v>
      </c>
      <c r="C41" s="188" t="s">
        <v>36</v>
      </c>
      <c r="D41" s="221">
        <f t="shared" ref="D41:D56" si="8">F41+G41</f>
        <v>162</v>
      </c>
      <c r="E41" s="1">
        <v>5</v>
      </c>
      <c r="F41" s="221">
        <f>G41/2</f>
        <v>54</v>
      </c>
      <c r="G41" s="191">
        <v>108</v>
      </c>
      <c r="H41" s="191">
        <f>G41-I41</f>
        <v>58</v>
      </c>
      <c r="I41" s="191">
        <v>50</v>
      </c>
      <c r="J41" s="191"/>
      <c r="K41" s="200"/>
      <c r="L41" s="200"/>
      <c r="M41" s="191">
        <v>108</v>
      </c>
      <c r="N41" s="191"/>
      <c r="O41" s="191"/>
      <c r="P41" s="191"/>
      <c r="Q41" s="191"/>
      <c r="R41" s="191"/>
    </row>
    <row r="42" spans="1:18" ht="30" customHeight="1">
      <c r="A42" s="191" t="s">
        <v>98</v>
      </c>
      <c r="B42" s="199" t="s">
        <v>99</v>
      </c>
      <c r="C42" s="188" t="s">
        <v>57</v>
      </c>
      <c r="D42" s="221">
        <f t="shared" si="8"/>
        <v>54</v>
      </c>
      <c r="E42" s="1">
        <v>2</v>
      </c>
      <c r="F42" s="221">
        <f t="shared" ref="F42:F56" si="9">G42/2</f>
        <v>18</v>
      </c>
      <c r="G42" s="191">
        <v>36</v>
      </c>
      <c r="H42" s="191">
        <f t="shared" ref="H42:H56" si="10">G42-I42</f>
        <v>24</v>
      </c>
      <c r="I42" s="191">
        <v>12</v>
      </c>
      <c r="J42" s="191"/>
      <c r="K42" s="200"/>
      <c r="L42" s="200"/>
      <c r="M42" s="191"/>
      <c r="N42" s="191">
        <v>36</v>
      </c>
      <c r="O42" s="191"/>
      <c r="P42" s="191"/>
      <c r="Q42" s="191"/>
      <c r="R42" s="191"/>
    </row>
    <row r="43" spans="1:18" ht="30.75" customHeight="1">
      <c r="A43" s="191" t="s">
        <v>100</v>
      </c>
      <c r="B43" s="189" t="s">
        <v>101</v>
      </c>
      <c r="C43" s="188" t="s">
        <v>57</v>
      </c>
      <c r="D43" s="221">
        <f t="shared" si="8"/>
        <v>72</v>
      </c>
      <c r="E43" s="1">
        <f>D43/36</f>
        <v>2</v>
      </c>
      <c r="F43" s="221">
        <f t="shared" si="9"/>
        <v>24</v>
      </c>
      <c r="G43" s="191">
        <v>48</v>
      </c>
      <c r="H43" s="191">
        <f t="shared" si="10"/>
        <v>26</v>
      </c>
      <c r="I43" s="191">
        <v>22</v>
      </c>
      <c r="J43" s="191"/>
      <c r="K43" s="200"/>
      <c r="L43" s="200"/>
      <c r="M43" s="191"/>
      <c r="N43" s="191"/>
      <c r="O43" s="191"/>
      <c r="P43" s="191"/>
      <c r="Q43" s="191">
        <v>48</v>
      </c>
      <c r="R43" s="191"/>
    </row>
    <row r="44" spans="1:18" ht="51.75" customHeight="1">
      <c r="A44" s="191" t="s">
        <v>102</v>
      </c>
      <c r="B44" s="189" t="s">
        <v>103</v>
      </c>
      <c r="C44" s="188" t="s">
        <v>36</v>
      </c>
      <c r="D44" s="221">
        <f t="shared" si="8"/>
        <v>147</v>
      </c>
      <c r="E44" s="1">
        <v>4</v>
      </c>
      <c r="F44" s="221">
        <f t="shared" si="9"/>
        <v>49</v>
      </c>
      <c r="G44" s="191">
        <v>98</v>
      </c>
      <c r="H44" s="191">
        <f t="shared" si="10"/>
        <v>66</v>
      </c>
      <c r="I44" s="191">
        <v>32</v>
      </c>
      <c r="J44" s="191"/>
      <c r="K44" s="200"/>
      <c r="L44" s="200"/>
      <c r="M44" s="191">
        <v>98</v>
      </c>
      <c r="N44" s="191"/>
      <c r="O44" s="191"/>
      <c r="P44" s="191"/>
      <c r="Q44" s="191"/>
      <c r="R44" s="191"/>
    </row>
    <row r="45" spans="1:18" ht="31.5" customHeight="1">
      <c r="A45" s="191" t="s">
        <v>104</v>
      </c>
      <c r="B45" s="189" t="s">
        <v>105</v>
      </c>
      <c r="C45" s="188" t="s">
        <v>36</v>
      </c>
      <c r="D45" s="221">
        <f t="shared" si="8"/>
        <v>54</v>
      </c>
      <c r="E45" s="1">
        <v>2</v>
      </c>
      <c r="F45" s="221">
        <f t="shared" si="9"/>
        <v>18</v>
      </c>
      <c r="G45" s="191">
        <v>36</v>
      </c>
      <c r="H45" s="191">
        <f t="shared" si="10"/>
        <v>20</v>
      </c>
      <c r="I45" s="191">
        <v>16</v>
      </c>
      <c r="J45" s="191"/>
      <c r="K45" s="200"/>
      <c r="L45" s="200"/>
      <c r="M45" s="191">
        <v>36</v>
      </c>
      <c r="N45" s="191"/>
      <c r="O45" s="191"/>
      <c r="P45" s="191"/>
      <c r="Q45" s="191"/>
      <c r="R45" s="191"/>
    </row>
    <row r="46" spans="1:18" ht="30.75" customHeight="1">
      <c r="A46" s="191" t="s">
        <v>106</v>
      </c>
      <c r="B46" s="199" t="s">
        <v>107</v>
      </c>
      <c r="C46" s="188" t="s">
        <v>36</v>
      </c>
      <c r="D46" s="221">
        <f t="shared" si="8"/>
        <v>54</v>
      </c>
      <c r="E46" s="1">
        <v>2</v>
      </c>
      <c r="F46" s="221">
        <f t="shared" si="9"/>
        <v>18</v>
      </c>
      <c r="G46" s="191">
        <v>36</v>
      </c>
      <c r="H46" s="191">
        <f t="shared" si="10"/>
        <v>20</v>
      </c>
      <c r="I46" s="191">
        <v>16</v>
      </c>
      <c r="J46" s="191"/>
      <c r="K46" s="200"/>
      <c r="L46" s="200"/>
      <c r="M46" s="191">
        <v>36</v>
      </c>
      <c r="N46" s="191"/>
      <c r="O46" s="191"/>
      <c r="P46" s="191"/>
      <c r="Q46" s="191"/>
      <c r="R46" s="191"/>
    </row>
    <row r="47" spans="1:18" ht="45.75" customHeight="1">
      <c r="A47" s="191" t="s">
        <v>108</v>
      </c>
      <c r="B47" s="189" t="s">
        <v>109</v>
      </c>
      <c r="C47" s="188" t="s">
        <v>57</v>
      </c>
      <c r="D47" s="221">
        <f t="shared" si="8"/>
        <v>54</v>
      </c>
      <c r="E47" s="1">
        <v>2</v>
      </c>
      <c r="F47" s="221">
        <f t="shared" si="9"/>
        <v>18</v>
      </c>
      <c r="G47" s="191">
        <v>36</v>
      </c>
      <c r="H47" s="191">
        <f>G47-I47</f>
        <v>22</v>
      </c>
      <c r="I47" s="191">
        <v>14</v>
      </c>
      <c r="J47" s="191"/>
      <c r="K47" s="200"/>
      <c r="L47" s="200"/>
      <c r="M47" s="191"/>
      <c r="N47" s="191">
        <v>36</v>
      </c>
      <c r="O47" s="191"/>
      <c r="P47" s="191"/>
      <c r="Q47" s="191"/>
      <c r="R47" s="191"/>
    </row>
    <row r="48" spans="1:18" s="208" customFormat="1" ht="34.5" customHeight="1">
      <c r="A48" s="191" t="s">
        <v>110</v>
      </c>
      <c r="B48" s="203" t="s">
        <v>472</v>
      </c>
      <c r="C48" s="204" t="s">
        <v>112</v>
      </c>
      <c r="D48" s="221">
        <f t="shared" si="8"/>
        <v>54</v>
      </c>
      <c r="E48" s="1">
        <v>2</v>
      </c>
      <c r="F48" s="221">
        <f t="shared" si="9"/>
        <v>18</v>
      </c>
      <c r="G48" s="191">
        <v>36</v>
      </c>
      <c r="H48" s="191">
        <f t="shared" si="10"/>
        <v>24</v>
      </c>
      <c r="I48" s="205">
        <v>12</v>
      </c>
      <c r="J48" s="206"/>
      <c r="K48" s="207"/>
      <c r="L48" s="207"/>
      <c r="M48" s="207"/>
      <c r="N48" s="207"/>
      <c r="P48" s="209"/>
      <c r="Q48" s="191"/>
      <c r="R48" s="191">
        <v>36</v>
      </c>
    </row>
    <row r="49" spans="1:24" ht="36" customHeight="1">
      <c r="A49" s="191" t="s">
        <v>113</v>
      </c>
      <c r="B49" s="189" t="s">
        <v>114</v>
      </c>
      <c r="C49" s="188" t="s">
        <v>36</v>
      </c>
      <c r="D49" s="221">
        <f t="shared" si="8"/>
        <v>54</v>
      </c>
      <c r="E49" s="1">
        <v>2</v>
      </c>
      <c r="F49" s="221">
        <f t="shared" si="9"/>
        <v>18</v>
      </c>
      <c r="G49" s="191">
        <v>36</v>
      </c>
      <c r="H49" s="191">
        <f t="shared" si="10"/>
        <v>22</v>
      </c>
      <c r="I49" s="191">
        <v>14</v>
      </c>
      <c r="J49" s="191"/>
      <c r="K49" s="200"/>
      <c r="L49" s="200"/>
      <c r="M49" s="191"/>
      <c r="N49" s="191"/>
      <c r="O49" s="191"/>
      <c r="P49" s="191"/>
      <c r="Q49" s="191"/>
      <c r="R49" s="191">
        <v>36</v>
      </c>
    </row>
    <row r="50" spans="1:24" s="2" customFormat="1" ht="42.75" customHeight="1">
      <c r="A50" s="191" t="s">
        <v>115</v>
      </c>
      <c r="B50" s="195" t="s">
        <v>116</v>
      </c>
      <c r="C50" s="190" t="s">
        <v>117</v>
      </c>
      <c r="D50" s="221">
        <f t="shared" si="8"/>
        <v>81</v>
      </c>
      <c r="E50" s="1">
        <v>2</v>
      </c>
      <c r="F50" s="221">
        <f t="shared" si="9"/>
        <v>27</v>
      </c>
      <c r="G50" s="192">
        <v>54</v>
      </c>
      <c r="H50" s="191">
        <f t="shared" si="10"/>
        <v>14</v>
      </c>
      <c r="I50" s="192">
        <v>40</v>
      </c>
      <c r="J50" s="192"/>
      <c r="K50" s="192"/>
      <c r="L50" s="192"/>
      <c r="M50" s="192"/>
      <c r="N50" s="192"/>
      <c r="O50" s="192"/>
      <c r="P50" s="192"/>
      <c r="Q50" s="192">
        <v>54</v>
      </c>
      <c r="R50" s="192"/>
    </row>
    <row r="51" spans="1:24" s="2" customFormat="1" ht="24.75" customHeight="1">
      <c r="A51" s="191" t="s">
        <v>118</v>
      </c>
      <c r="B51" s="195" t="s">
        <v>119</v>
      </c>
      <c r="C51" s="190" t="s">
        <v>57</v>
      </c>
      <c r="D51" s="221">
        <f t="shared" si="8"/>
        <v>54</v>
      </c>
      <c r="E51" s="1">
        <v>2</v>
      </c>
      <c r="F51" s="221">
        <f t="shared" si="9"/>
        <v>18</v>
      </c>
      <c r="G51" s="192">
        <v>36</v>
      </c>
      <c r="H51" s="191">
        <f t="shared" si="10"/>
        <v>22</v>
      </c>
      <c r="I51" s="192">
        <v>14</v>
      </c>
      <c r="J51" s="192"/>
      <c r="K51" s="192"/>
      <c r="L51" s="192"/>
      <c r="M51" s="192"/>
      <c r="N51" s="192"/>
      <c r="O51" s="192"/>
      <c r="P51" s="192"/>
      <c r="Q51" s="192"/>
      <c r="R51" s="192">
        <v>36</v>
      </c>
    </row>
    <row r="52" spans="1:24" s="2" customFormat="1" ht="15.75">
      <c r="A52" s="191" t="s">
        <v>120</v>
      </c>
      <c r="B52" s="195" t="s">
        <v>121</v>
      </c>
      <c r="C52" s="190" t="s">
        <v>57</v>
      </c>
      <c r="D52" s="221">
        <f t="shared" si="8"/>
        <v>102</v>
      </c>
      <c r="E52" s="1">
        <v>3</v>
      </c>
      <c r="F52" s="221">
        <f t="shared" si="9"/>
        <v>34</v>
      </c>
      <c r="G52" s="192">
        <v>68</v>
      </c>
      <c r="H52" s="191">
        <f t="shared" si="10"/>
        <v>46</v>
      </c>
      <c r="I52" s="192">
        <v>22</v>
      </c>
      <c r="J52" s="192"/>
      <c r="K52" s="192"/>
      <c r="L52" s="192"/>
      <c r="M52" s="192"/>
      <c r="N52" s="192"/>
      <c r="O52" s="192">
        <v>68</v>
      </c>
      <c r="P52" s="192"/>
      <c r="Q52" s="192"/>
      <c r="R52" s="192"/>
    </row>
    <row r="53" spans="1:24" s="223" customFormat="1" ht="15.75">
      <c r="A53" s="191" t="s">
        <v>122</v>
      </c>
      <c r="B53" s="189" t="s">
        <v>123</v>
      </c>
      <c r="C53" s="188" t="s">
        <v>36</v>
      </c>
      <c r="D53" s="221">
        <f t="shared" si="8"/>
        <v>111</v>
      </c>
      <c r="E53" s="1">
        <v>3</v>
      </c>
      <c r="F53" s="221">
        <f t="shared" si="9"/>
        <v>37</v>
      </c>
      <c r="G53" s="191">
        <v>74</v>
      </c>
      <c r="H53" s="191">
        <f t="shared" si="10"/>
        <v>66</v>
      </c>
      <c r="I53" s="191">
        <v>8</v>
      </c>
      <c r="J53" s="191"/>
      <c r="K53" s="222"/>
      <c r="L53" s="222"/>
      <c r="M53" s="191"/>
      <c r="N53" s="191"/>
      <c r="O53" s="191"/>
      <c r="P53" s="191"/>
      <c r="Q53" s="191">
        <v>74</v>
      </c>
      <c r="R53" s="191"/>
    </row>
    <row r="54" spans="1:24" s="2" customFormat="1" ht="32.25" customHeight="1">
      <c r="A54" s="210" t="s">
        <v>124</v>
      </c>
      <c r="B54" s="211" t="s">
        <v>125</v>
      </c>
      <c r="C54" s="212" t="s">
        <v>57</v>
      </c>
      <c r="D54" s="221">
        <f t="shared" si="8"/>
        <v>138</v>
      </c>
      <c r="E54" s="1">
        <v>4</v>
      </c>
      <c r="F54" s="221">
        <f t="shared" si="9"/>
        <v>46</v>
      </c>
      <c r="G54" s="202">
        <v>92</v>
      </c>
      <c r="H54" s="191">
        <f t="shared" si="10"/>
        <v>20</v>
      </c>
      <c r="I54" s="192">
        <v>72</v>
      </c>
      <c r="J54" s="192"/>
      <c r="K54" s="192"/>
      <c r="L54" s="192"/>
      <c r="M54" s="192"/>
      <c r="N54" s="192"/>
      <c r="O54" s="192"/>
      <c r="P54" s="192"/>
      <c r="Q54" s="192">
        <v>92</v>
      </c>
      <c r="R54" s="192"/>
      <c r="X54" s="213"/>
    </row>
    <row r="55" spans="1:24" ht="18" customHeight="1">
      <c r="A55" s="191" t="s">
        <v>126</v>
      </c>
      <c r="B55" s="189" t="s">
        <v>127</v>
      </c>
      <c r="C55" s="188" t="s">
        <v>57</v>
      </c>
      <c r="D55" s="221">
        <f t="shared" si="8"/>
        <v>54</v>
      </c>
      <c r="E55" s="1">
        <v>2</v>
      </c>
      <c r="F55" s="221">
        <f t="shared" si="9"/>
        <v>18</v>
      </c>
      <c r="G55" s="191">
        <v>36</v>
      </c>
      <c r="H55" s="191">
        <f t="shared" si="10"/>
        <v>26</v>
      </c>
      <c r="I55" s="191">
        <v>10</v>
      </c>
      <c r="J55" s="191"/>
      <c r="K55" s="200"/>
      <c r="L55" s="200"/>
      <c r="M55" s="191"/>
      <c r="N55" s="191"/>
      <c r="O55" s="191"/>
      <c r="P55" s="191"/>
      <c r="Q55" s="191"/>
      <c r="R55" s="191">
        <v>36</v>
      </c>
    </row>
    <row r="56" spans="1:24" ht="30.75" customHeight="1">
      <c r="A56" s="191" t="s">
        <v>128</v>
      </c>
      <c r="B56" s="189" t="s">
        <v>129</v>
      </c>
      <c r="C56" s="188" t="s">
        <v>36</v>
      </c>
      <c r="D56" s="221">
        <f t="shared" si="8"/>
        <v>54</v>
      </c>
      <c r="E56" s="1">
        <v>2</v>
      </c>
      <c r="F56" s="221">
        <f t="shared" si="9"/>
        <v>18</v>
      </c>
      <c r="G56" s="191">
        <v>36</v>
      </c>
      <c r="H56" s="191">
        <f t="shared" si="10"/>
        <v>20</v>
      </c>
      <c r="I56" s="191">
        <v>16</v>
      </c>
      <c r="J56" s="191"/>
      <c r="K56" s="200"/>
      <c r="L56" s="200"/>
      <c r="M56" s="191">
        <v>36</v>
      </c>
      <c r="N56" s="191"/>
      <c r="O56" s="191"/>
      <c r="P56" s="191"/>
      <c r="Q56" s="191"/>
      <c r="R56" s="191"/>
    </row>
    <row r="57" spans="1:24" s="223" customFormat="1" ht="47.25" customHeight="1">
      <c r="A57" s="245" t="s">
        <v>130</v>
      </c>
      <c r="B57" s="246" t="s">
        <v>131</v>
      </c>
      <c r="C57" s="245" t="s">
        <v>132</v>
      </c>
      <c r="D57" s="245">
        <f>D58+D62+D66+D70+D74+D78</f>
        <v>1941</v>
      </c>
      <c r="E57" s="245">
        <f t="shared" ref="E57:R57" si="11">E58+E62+E66+E70+E74+E78</f>
        <v>54</v>
      </c>
      <c r="F57" s="245">
        <f t="shared" si="11"/>
        <v>647</v>
      </c>
      <c r="G57" s="245">
        <f t="shared" si="11"/>
        <v>1294</v>
      </c>
      <c r="H57" s="245">
        <f t="shared" si="11"/>
        <v>794</v>
      </c>
      <c r="I57" s="245">
        <f t="shared" si="11"/>
        <v>460</v>
      </c>
      <c r="J57" s="245">
        <f t="shared" si="11"/>
        <v>40</v>
      </c>
      <c r="K57" s="245">
        <f t="shared" si="11"/>
        <v>0</v>
      </c>
      <c r="L57" s="245">
        <f t="shared" si="11"/>
        <v>0</v>
      </c>
      <c r="M57" s="245">
        <f t="shared" si="11"/>
        <v>58</v>
      </c>
      <c r="N57" s="245">
        <f t="shared" si="11"/>
        <v>456</v>
      </c>
      <c r="O57" s="245">
        <f t="shared" si="11"/>
        <v>316</v>
      </c>
      <c r="P57" s="245">
        <f t="shared" si="11"/>
        <v>224</v>
      </c>
      <c r="Q57" s="245">
        <f t="shared" si="11"/>
        <v>148</v>
      </c>
      <c r="R57" s="245">
        <f t="shared" si="11"/>
        <v>92</v>
      </c>
    </row>
    <row r="58" spans="1:24" ht="52.5" customHeight="1">
      <c r="A58" s="245" t="s">
        <v>133</v>
      </c>
      <c r="B58" s="246" t="s">
        <v>134</v>
      </c>
      <c r="C58" s="242" t="s">
        <v>135</v>
      </c>
      <c r="D58" s="245">
        <f>D59</f>
        <v>792</v>
      </c>
      <c r="E58" s="245">
        <v>22</v>
      </c>
      <c r="F58" s="245">
        <f t="shared" ref="F58:R58" si="12">F59</f>
        <v>250</v>
      </c>
      <c r="G58" s="245">
        <f t="shared" si="12"/>
        <v>500</v>
      </c>
      <c r="H58" s="245">
        <f t="shared" si="12"/>
        <v>280</v>
      </c>
      <c r="I58" s="245">
        <f t="shared" si="12"/>
        <v>200</v>
      </c>
      <c r="J58" s="245">
        <f t="shared" si="12"/>
        <v>20</v>
      </c>
      <c r="K58" s="245">
        <f t="shared" si="12"/>
        <v>0</v>
      </c>
      <c r="L58" s="245">
        <f t="shared" si="12"/>
        <v>0</v>
      </c>
      <c r="M58" s="245">
        <f t="shared" si="12"/>
        <v>0</v>
      </c>
      <c r="N58" s="245">
        <f t="shared" si="12"/>
        <v>258</v>
      </c>
      <c r="O58" s="245">
        <f t="shared" si="12"/>
        <v>162</v>
      </c>
      <c r="P58" s="245">
        <f t="shared" si="12"/>
        <v>80</v>
      </c>
      <c r="Q58" s="245">
        <f t="shared" si="12"/>
        <v>0</v>
      </c>
      <c r="R58" s="245">
        <f t="shared" si="12"/>
        <v>0</v>
      </c>
    </row>
    <row r="59" spans="1:24" ht="45.75" customHeight="1">
      <c r="A59" s="191" t="s">
        <v>136</v>
      </c>
      <c r="B59" s="189" t="s">
        <v>137</v>
      </c>
      <c r="C59" s="187" t="s">
        <v>138</v>
      </c>
      <c r="D59" s="191">
        <v>792</v>
      </c>
      <c r="E59" s="1"/>
      <c r="F59" s="191">
        <f>G59/2</f>
        <v>250</v>
      </c>
      <c r="G59" s="191">
        <v>500</v>
      </c>
      <c r="H59" s="3">
        <v>280</v>
      </c>
      <c r="I59" s="3">
        <v>200</v>
      </c>
      <c r="J59" s="3">
        <v>20</v>
      </c>
      <c r="K59" s="191"/>
      <c r="L59" s="191"/>
      <c r="M59" s="200"/>
      <c r="N59" s="191">
        <v>258</v>
      </c>
      <c r="O59" s="191">
        <v>162</v>
      </c>
      <c r="P59" s="191">
        <v>80</v>
      </c>
      <c r="Q59" s="200"/>
      <c r="R59" s="200"/>
    </row>
    <row r="60" spans="1:24" ht="22.5" customHeight="1">
      <c r="A60" s="224" t="s">
        <v>139</v>
      </c>
      <c r="B60" s="189"/>
      <c r="C60" s="188" t="s">
        <v>57</v>
      </c>
      <c r="D60" s="191"/>
      <c r="E60" s="1">
        <v>11</v>
      </c>
      <c r="F60" s="191"/>
      <c r="G60" s="191">
        <v>396</v>
      </c>
      <c r="H60" s="191"/>
      <c r="I60" s="191"/>
      <c r="J60" s="191"/>
      <c r="K60" s="191"/>
      <c r="L60" s="191"/>
      <c r="M60" s="200"/>
      <c r="N60" s="200"/>
      <c r="O60" s="191">
        <v>144</v>
      </c>
      <c r="P60" s="191">
        <v>252</v>
      </c>
      <c r="Q60" s="200"/>
      <c r="R60" s="200"/>
    </row>
    <row r="61" spans="1:24" s="223" customFormat="1" ht="25.5" customHeight="1">
      <c r="A61" s="224" t="s">
        <v>140</v>
      </c>
      <c r="B61" s="189"/>
      <c r="C61" s="188" t="s">
        <v>57</v>
      </c>
      <c r="D61" s="191"/>
      <c r="E61" s="1">
        <v>3</v>
      </c>
      <c r="F61" s="191"/>
      <c r="G61" s="191">
        <v>108</v>
      </c>
      <c r="H61" s="191"/>
      <c r="I61" s="191"/>
      <c r="J61" s="191"/>
      <c r="K61" s="191"/>
      <c r="L61" s="191"/>
      <c r="M61" s="222"/>
      <c r="N61" s="222"/>
      <c r="O61" s="191"/>
      <c r="P61" s="191">
        <v>108</v>
      </c>
      <c r="Q61" s="200"/>
      <c r="R61" s="200"/>
    </row>
    <row r="62" spans="1:24" ht="48.75" customHeight="1">
      <c r="A62" s="225" t="s">
        <v>141</v>
      </c>
      <c r="B62" s="4" t="s">
        <v>142</v>
      </c>
      <c r="C62" s="187" t="s">
        <v>135</v>
      </c>
      <c r="D62" s="3">
        <f>D63</f>
        <v>387</v>
      </c>
      <c r="E62" s="1">
        <v>11</v>
      </c>
      <c r="F62" s="3">
        <f t="shared" ref="F62:R62" si="13">F63</f>
        <v>128</v>
      </c>
      <c r="G62" s="3">
        <f t="shared" si="13"/>
        <v>256</v>
      </c>
      <c r="H62" s="3">
        <f t="shared" si="13"/>
        <v>184</v>
      </c>
      <c r="I62" s="3">
        <f t="shared" si="13"/>
        <v>72</v>
      </c>
      <c r="J62" s="3">
        <f t="shared" si="13"/>
        <v>0</v>
      </c>
      <c r="K62" s="3">
        <f t="shared" si="13"/>
        <v>0</v>
      </c>
      <c r="L62" s="3">
        <f t="shared" si="13"/>
        <v>0</v>
      </c>
      <c r="M62" s="3">
        <f t="shared" si="13"/>
        <v>58</v>
      </c>
      <c r="N62" s="3">
        <f t="shared" si="13"/>
        <v>198</v>
      </c>
      <c r="O62" s="3">
        <f t="shared" si="13"/>
        <v>0</v>
      </c>
      <c r="P62" s="3">
        <f t="shared" si="13"/>
        <v>0</v>
      </c>
      <c r="Q62" s="3">
        <f t="shared" si="13"/>
        <v>0</v>
      </c>
      <c r="R62" s="3">
        <f t="shared" si="13"/>
        <v>0</v>
      </c>
    </row>
    <row r="63" spans="1:24" ht="37.5" customHeight="1">
      <c r="A63" s="224" t="s">
        <v>143</v>
      </c>
      <c r="B63" s="189" t="s">
        <v>144</v>
      </c>
      <c r="C63" s="187" t="s">
        <v>145</v>
      </c>
      <c r="D63" s="191">
        <v>387</v>
      </c>
      <c r="E63" s="1"/>
      <c r="F63" s="191">
        <f>G63/2</f>
        <v>128</v>
      </c>
      <c r="G63" s="191">
        <v>256</v>
      </c>
      <c r="H63" s="3">
        <v>184</v>
      </c>
      <c r="I63" s="3">
        <v>72</v>
      </c>
      <c r="J63" s="191"/>
      <c r="K63" s="200"/>
      <c r="L63" s="200"/>
      <c r="M63" s="191">
        <v>58</v>
      </c>
      <c r="N63" s="191">
        <v>198</v>
      </c>
      <c r="O63" s="191"/>
      <c r="P63" s="191"/>
      <c r="Q63" s="200"/>
      <c r="R63" s="200"/>
    </row>
    <row r="64" spans="1:24" ht="24.75" customHeight="1">
      <c r="A64" s="224" t="s">
        <v>146</v>
      </c>
      <c r="B64" s="189"/>
      <c r="C64" s="188" t="s">
        <v>57</v>
      </c>
      <c r="D64" s="191"/>
      <c r="E64" s="1">
        <v>2</v>
      </c>
      <c r="F64" s="191"/>
      <c r="G64" s="191">
        <v>72</v>
      </c>
      <c r="H64" s="191"/>
      <c r="I64" s="191"/>
      <c r="J64" s="191"/>
      <c r="K64" s="200"/>
      <c r="L64" s="200"/>
      <c r="M64" s="191"/>
      <c r="N64" s="191">
        <v>72</v>
      </c>
      <c r="O64" s="191"/>
      <c r="P64" s="191"/>
      <c r="Q64" s="200"/>
      <c r="R64" s="200"/>
    </row>
    <row r="65" spans="1:18" s="223" customFormat="1" ht="24" customHeight="1">
      <c r="A65" s="224" t="s">
        <v>147</v>
      </c>
      <c r="B65" s="189"/>
      <c r="C65" s="188" t="s">
        <v>57</v>
      </c>
      <c r="D65" s="191"/>
      <c r="E65" s="1">
        <v>3</v>
      </c>
      <c r="F65" s="191"/>
      <c r="G65" s="191">
        <v>108</v>
      </c>
      <c r="H65" s="191"/>
      <c r="I65" s="191"/>
      <c r="J65" s="191"/>
      <c r="K65" s="222"/>
      <c r="L65" s="222"/>
      <c r="M65" s="191"/>
      <c r="N65" s="191">
        <v>108</v>
      </c>
      <c r="O65" s="191"/>
      <c r="P65" s="191"/>
      <c r="Q65" s="200"/>
      <c r="R65" s="200"/>
    </row>
    <row r="66" spans="1:18" ht="63">
      <c r="A66" s="250" t="s">
        <v>148</v>
      </c>
      <c r="B66" s="251" t="s">
        <v>149</v>
      </c>
      <c r="C66" s="245" t="s">
        <v>135</v>
      </c>
      <c r="D66" s="245">
        <f>D67</f>
        <v>153</v>
      </c>
      <c r="E66" s="245">
        <v>4</v>
      </c>
      <c r="F66" s="245">
        <f t="shared" ref="F66:R66" si="14">F67</f>
        <v>58</v>
      </c>
      <c r="G66" s="245">
        <f t="shared" si="14"/>
        <v>116</v>
      </c>
      <c r="H66" s="245">
        <f t="shared" si="14"/>
        <v>74</v>
      </c>
      <c r="I66" s="245">
        <f t="shared" si="14"/>
        <v>42</v>
      </c>
      <c r="J66" s="245">
        <f t="shared" si="14"/>
        <v>0</v>
      </c>
      <c r="K66" s="245">
        <f t="shared" si="14"/>
        <v>0</v>
      </c>
      <c r="L66" s="245">
        <f t="shared" si="14"/>
        <v>0</v>
      </c>
      <c r="M66" s="245">
        <f t="shared" si="14"/>
        <v>0</v>
      </c>
      <c r="N66" s="245">
        <f t="shared" si="14"/>
        <v>0</v>
      </c>
      <c r="O66" s="245">
        <f t="shared" si="14"/>
        <v>0</v>
      </c>
      <c r="P66" s="245">
        <f t="shared" si="14"/>
        <v>34</v>
      </c>
      <c r="Q66" s="245">
        <f t="shared" si="14"/>
        <v>82</v>
      </c>
      <c r="R66" s="245">
        <f t="shared" si="14"/>
        <v>0</v>
      </c>
    </row>
    <row r="67" spans="1:18" ht="63">
      <c r="A67" s="224" t="s">
        <v>150</v>
      </c>
      <c r="B67" s="189" t="s">
        <v>151</v>
      </c>
      <c r="C67" s="3" t="s">
        <v>36</v>
      </c>
      <c r="D67" s="191">
        <v>153</v>
      </c>
      <c r="E67" s="1"/>
      <c r="F67" s="191">
        <f>G67/2</f>
        <v>58</v>
      </c>
      <c r="G67" s="191">
        <v>116</v>
      </c>
      <c r="H67" s="3">
        <v>74</v>
      </c>
      <c r="I67" s="3">
        <v>42</v>
      </c>
      <c r="J67" s="191"/>
      <c r="K67" s="191"/>
      <c r="L67" s="191"/>
      <c r="M67" s="191"/>
      <c r="N67" s="191"/>
      <c r="O67" s="191"/>
      <c r="P67" s="191">
        <v>34</v>
      </c>
      <c r="Q67" s="191">
        <v>82</v>
      </c>
      <c r="R67" s="200"/>
    </row>
    <row r="68" spans="1:18" ht="21.75" customHeight="1">
      <c r="A68" s="224" t="s">
        <v>152</v>
      </c>
      <c r="B68" s="189"/>
      <c r="C68" s="188" t="s">
        <v>57</v>
      </c>
      <c r="D68" s="191"/>
      <c r="E68" s="1">
        <v>5</v>
      </c>
      <c r="F68" s="191"/>
      <c r="G68" s="191">
        <v>108</v>
      </c>
      <c r="H68" s="191"/>
      <c r="I68" s="191"/>
      <c r="J68" s="191"/>
      <c r="K68" s="191"/>
      <c r="L68" s="191"/>
      <c r="M68" s="191"/>
      <c r="N68" s="191"/>
      <c r="O68" s="191"/>
      <c r="P68" s="191"/>
      <c r="Q68" s="210">
        <v>108</v>
      </c>
      <c r="R68" s="200"/>
    </row>
    <row r="69" spans="1:18" s="223" customFormat="1" ht="27" customHeight="1">
      <c r="A69" s="224" t="s">
        <v>153</v>
      </c>
      <c r="B69" s="189"/>
      <c r="C69" s="188" t="s">
        <v>57</v>
      </c>
      <c r="D69" s="191"/>
      <c r="E69" s="1">
        <v>2</v>
      </c>
      <c r="F69" s="191"/>
      <c r="G69" s="191">
        <v>36</v>
      </c>
      <c r="H69" s="191"/>
      <c r="I69" s="191"/>
      <c r="J69" s="191"/>
      <c r="K69" s="191"/>
      <c r="L69" s="191"/>
      <c r="M69" s="191"/>
      <c r="N69" s="191"/>
      <c r="O69" s="191"/>
      <c r="P69" s="191"/>
      <c r="Q69" s="210">
        <v>36</v>
      </c>
      <c r="R69" s="200"/>
    </row>
    <row r="70" spans="1:18" ht="47.25">
      <c r="A70" s="250" t="s">
        <v>154</v>
      </c>
      <c r="B70" s="251" t="s">
        <v>155</v>
      </c>
      <c r="C70" s="245" t="s">
        <v>135</v>
      </c>
      <c r="D70" s="245" t="str">
        <f>D71</f>
        <v>216</v>
      </c>
      <c r="E70" s="245">
        <f>D70/36</f>
        <v>6</v>
      </c>
      <c r="F70" s="245">
        <f t="shared" ref="F70:R70" si="15">F71</f>
        <v>79</v>
      </c>
      <c r="G70" s="245">
        <f t="shared" si="15"/>
        <v>158</v>
      </c>
      <c r="H70" s="245">
        <f t="shared" si="15"/>
        <v>78</v>
      </c>
      <c r="I70" s="245">
        <f t="shared" si="15"/>
        <v>60</v>
      </c>
      <c r="J70" s="245">
        <f t="shared" si="15"/>
        <v>20</v>
      </c>
      <c r="K70" s="245">
        <f t="shared" si="15"/>
        <v>0</v>
      </c>
      <c r="L70" s="245">
        <f t="shared" si="15"/>
        <v>0</v>
      </c>
      <c r="M70" s="245">
        <f t="shared" si="15"/>
        <v>0</v>
      </c>
      <c r="N70" s="245">
        <f t="shared" si="15"/>
        <v>0</v>
      </c>
      <c r="O70" s="245">
        <f t="shared" si="15"/>
        <v>0</v>
      </c>
      <c r="P70" s="245">
        <f t="shared" si="15"/>
        <v>0</v>
      </c>
      <c r="Q70" s="245">
        <f t="shared" si="15"/>
        <v>66</v>
      </c>
      <c r="R70" s="245">
        <f t="shared" si="15"/>
        <v>92</v>
      </c>
    </row>
    <row r="71" spans="1:18" ht="45.75" customHeight="1">
      <c r="A71" s="224" t="s">
        <v>156</v>
      </c>
      <c r="B71" s="189" t="s">
        <v>157</v>
      </c>
      <c r="C71" s="3" t="s">
        <v>36</v>
      </c>
      <c r="D71" s="191" t="s">
        <v>158</v>
      </c>
      <c r="E71" s="1">
        <f>D71/36</f>
        <v>6</v>
      </c>
      <c r="F71" s="191">
        <f>G71/2</f>
        <v>79</v>
      </c>
      <c r="G71" s="191">
        <v>158</v>
      </c>
      <c r="H71" s="3">
        <v>78</v>
      </c>
      <c r="I71" s="3">
        <v>60</v>
      </c>
      <c r="J71" s="3">
        <v>20</v>
      </c>
      <c r="K71" s="191"/>
      <c r="L71" s="191"/>
      <c r="M71" s="191"/>
      <c r="N71" s="191"/>
      <c r="O71" s="191"/>
      <c r="P71" s="191"/>
      <c r="Q71" s="226">
        <v>66</v>
      </c>
      <c r="R71" s="191">
        <v>92</v>
      </c>
    </row>
    <row r="72" spans="1:18" ht="21.75" customHeight="1">
      <c r="A72" s="224" t="s">
        <v>159</v>
      </c>
      <c r="B72" s="189"/>
      <c r="C72" s="188" t="s">
        <v>57</v>
      </c>
      <c r="D72" s="191"/>
      <c r="E72" s="1">
        <v>2</v>
      </c>
      <c r="F72" s="191"/>
      <c r="G72" s="191">
        <v>36</v>
      </c>
      <c r="H72" s="191"/>
      <c r="I72" s="191"/>
      <c r="J72" s="191"/>
      <c r="K72" s="191"/>
      <c r="L72" s="191"/>
      <c r="M72" s="191"/>
      <c r="N72" s="191"/>
      <c r="O72" s="191"/>
      <c r="P72" s="191"/>
      <c r="Q72" s="226"/>
      <c r="R72" s="200">
        <v>36</v>
      </c>
    </row>
    <row r="73" spans="1:18" ht="30" customHeight="1">
      <c r="A73" s="191" t="s">
        <v>160</v>
      </c>
      <c r="B73" s="189"/>
      <c r="C73" s="188" t="s">
        <v>57</v>
      </c>
      <c r="D73" s="191"/>
      <c r="E73" s="1">
        <v>3</v>
      </c>
      <c r="F73" s="191"/>
      <c r="G73" s="191">
        <v>72</v>
      </c>
      <c r="H73" s="191"/>
      <c r="I73" s="191"/>
      <c r="J73" s="191"/>
      <c r="K73" s="191"/>
      <c r="L73" s="191"/>
      <c r="M73" s="191"/>
      <c r="N73" s="191"/>
      <c r="O73" s="191"/>
      <c r="P73" s="191"/>
      <c r="Q73" s="226"/>
      <c r="R73" s="200">
        <v>72</v>
      </c>
    </row>
    <row r="74" spans="1:18" ht="63">
      <c r="A74" s="245" t="s">
        <v>161</v>
      </c>
      <c r="B74" s="246" t="s">
        <v>162</v>
      </c>
      <c r="C74" s="245" t="s">
        <v>135</v>
      </c>
      <c r="D74" s="245">
        <f>D75</f>
        <v>162</v>
      </c>
      <c r="E74" s="240">
        <v>5</v>
      </c>
      <c r="F74" s="245">
        <f t="shared" ref="F74:R74" si="16">F75</f>
        <v>55</v>
      </c>
      <c r="G74" s="245">
        <f t="shared" si="16"/>
        <v>110</v>
      </c>
      <c r="H74" s="245">
        <f t="shared" si="16"/>
        <v>78</v>
      </c>
      <c r="I74" s="245">
        <f t="shared" si="16"/>
        <v>32</v>
      </c>
      <c r="J74" s="245">
        <f t="shared" si="16"/>
        <v>0</v>
      </c>
      <c r="K74" s="245">
        <f t="shared" si="16"/>
        <v>0</v>
      </c>
      <c r="L74" s="245">
        <f t="shared" si="16"/>
        <v>0</v>
      </c>
      <c r="M74" s="245">
        <f t="shared" si="16"/>
        <v>0</v>
      </c>
      <c r="N74" s="245">
        <f t="shared" si="16"/>
        <v>0</v>
      </c>
      <c r="O74" s="245">
        <f t="shared" si="16"/>
        <v>0</v>
      </c>
      <c r="P74" s="245">
        <f t="shared" si="16"/>
        <v>110</v>
      </c>
      <c r="Q74" s="245">
        <f t="shared" si="16"/>
        <v>0</v>
      </c>
      <c r="R74" s="245">
        <f t="shared" si="16"/>
        <v>0</v>
      </c>
    </row>
    <row r="75" spans="1:18" ht="25.5" customHeight="1">
      <c r="A75" s="227" t="s">
        <v>163</v>
      </c>
      <c r="B75" s="214" t="s">
        <v>164</v>
      </c>
      <c r="C75" s="191" t="s">
        <v>36</v>
      </c>
      <c r="D75" s="191">
        <v>162</v>
      </c>
      <c r="E75" s="1"/>
      <c r="F75" s="191">
        <f>G75/2</f>
        <v>55</v>
      </c>
      <c r="G75" s="191">
        <v>110</v>
      </c>
      <c r="H75" s="189">
        <v>78</v>
      </c>
      <c r="I75" s="191">
        <v>32</v>
      </c>
      <c r="J75" s="191"/>
      <c r="K75" s="191"/>
      <c r="L75" s="191"/>
      <c r="M75" s="191"/>
      <c r="N75" s="191"/>
      <c r="O75" s="191"/>
      <c r="P75" s="191">
        <v>110</v>
      </c>
      <c r="Q75" s="200"/>
      <c r="R75" s="200"/>
    </row>
    <row r="76" spans="1:18" ht="24.75" customHeight="1">
      <c r="A76" s="199" t="s">
        <v>165</v>
      </c>
      <c r="B76" s="189"/>
      <c r="C76" s="188" t="s">
        <v>57</v>
      </c>
      <c r="D76" s="191"/>
      <c r="E76" s="1">
        <v>3</v>
      </c>
      <c r="F76" s="191"/>
      <c r="G76" s="191">
        <v>72</v>
      </c>
      <c r="H76" s="189"/>
      <c r="I76" s="191"/>
      <c r="J76" s="191"/>
      <c r="K76" s="191"/>
      <c r="L76" s="191"/>
      <c r="M76" s="191"/>
      <c r="N76" s="191"/>
      <c r="O76" s="191"/>
      <c r="P76" s="191">
        <v>72</v>
      </c>
      <c r="Q76" s="200"/>
      <c r="R76" s="200"/>
    </row>
    <row r="77" spans="1:18" ht="24" customHeight="1">
      <c r="A77" s="199" t="s">
        <v>166</v>
      </c>
      <c r="B77" s="189"/>
      <c r="C77" s="188" t="s">
        <v>57</v>
      </c>
      <c r="D77" s="191"/>
      <c r="E77" s="1"/>
      <c r="F77" s="191"/>
      <c r="G77" s="191">
        <v>36</v>
      </c>
      <c r="H77" s="189"/>
      <c r="I77" s="191"/>
      <c r="J77" s="191"/>
      <c r="K77" s="191"/>
      <c r="L77" s="191"/>
      <c r="M77" s="191"/>
      <c r="N77" s="191"/>
      <c r="O77" s="191"/>
      <c r="P77" s="191">
        <v>36</v>
      </c>
      <c r="Q77" s="200"/>
      <c r="R77" s="200"/>
    </row>
    <row r="78" spans="1:18" ht="48.75" customHeight="1">
      <c r="A78" s="245" t="s">
        <v>167</v>
      </c>
      <c r="B78" s="251" t="s">
        <v>168</v>
      </c>
      <c r="C78" s="245" t="s">
        <v>135</v>
      </c>
      <c r="D78" s="245">
        <f>SUM(D79:D81)</f>
        <v>231</v>
      </c>
      <c r="E78" s="245">
        <v>6</v>
      </c>
      <c r="F78" s="245">
        <f t="shared" ref="F78:R78" si="17">SUM(F79:F81)</f>
        <v>77</v>
      </c>
      <c r="G78" s="245">
        <f t="shared" si="17"/>
        <v>154</v>
      </c>
      <c r="H78" s="245">
        <f t="shared" si="17"/>
        <v>100</v>
      </c>
      <c r="I78" s="245">
        <f t="shared" si="17"/>
        <v>54</v>
      </c>
      <c r="J78" s="245">
        <f t="shared" si="17"/>
        <v>0</v>
      </c>
      <c r="K78" s="245">
        <f t="shared" si="17"/>
        <v>0</v>
      </c>
      <c r="L78" s="245">
        <f t="shared" si="17"/>
        <v>0</v>
      </c>
      <c r="M78" s="245">
        <f t="shared" si="17"/>
        <v>0</v>
      </c>
      <c r="N78" s="245">
        <f t="shared" si="17"/>
        <v>0</v>
      </c>
      <c r="O78" s="245">
        <f t="shared" si="17"/>
        <v>154</v>
      </c>
      <c r="P78" s="245">
        <f t="shared" si="17"/>
        <v>0</v>
      </c>
      <c r="Q78" s="245">
        <f t="shared" si="17"/>
        <v>0</v>
      </c>
      <c r="R78" s="245">
        <f t="shared" si="17"/>
        <v>0</v>
      </c>
    </row>
    <row r="79" spans="1:18" ht="57" customHeight="1">
      <c r="A79" s="199" t="s">
        <v>169</v>
      </c>
      <c r="B79" s="189" t="s">
        <v>170</v>
      </c>
      <c r="C79" s="832" t="s">
        <v>57</v>
      </c>
      <c r="D79" s="191">
        <f>F79+G79</f>
        <v>123</v>
      </c>
      <c r="E79" s="1"/>
      <c r="F79" s="191">
        <f>G79/2</f>
        <v>41</v>
      </c>
      <c r="G79" s="191">
        <v>82</v>
      </c>
      <c r="H79" s="189">
        <f>G79-I79</f>
        <v>58</v>
      </c>
      <c r="I79" s="191">
        <v>24</v>
      </c>
      <c r="J79" s="191"/>
      <c r="K79" s="191"/>
      <c r="L79" s="191"/>
      <c r="M79" s="191"/>
      <c r="N79" s="191"/>
      <c r="O79" s="191">
        <v>82</v>
      </c>
      <c r="P79" s="191"/>
      <c r="Q79" s="200"/>
      <c r="R79" s="200"/>
    </row>
    <row r="80" spans="1:18" ht="45.75" customHeight="1">
      <c r="A80" s="199" t="s">
        <v>171</v>
      </c>
      <c r="B80" s="189" t="s">
        <v>172</v>
      </c>
      <c r="C80" s="850"/>
      <c r="D80" s="191">
        <f>F80+G80</f>
        <v>54</v>
      </c>
      <c r="E80" s="1"/>
      <c r="F80" s="191">
        <f>G80/2</f>
        <v>18</v>
      </c>
      <c r="G80" s="191">
        <v>36</v>
      </c>
      <c r="H80" s="189">
        <f>G80-I80</f>
        <v>24</v>
      </c>
      <c r="I80" s="191">
        <v>12</v>
      </c>
      <c r="J80" s="191"/>
      <c r="K80" s="191"/>
      <c r="L80" s="191"/>
      <c r="M80" s="191"/>
      <c r="N80" s="191"/>
      <c r="O80" s="191">
        <v>36</v>
      </c>
      <c r="P80" s="191"/>
      <c r="Q80" s="200"/>
      <c r="R80" s="200"/>
    </row>
    <row r="81" spans="1:18" ht="37.5" customHeight="1">
      <c r="A81" s="199" t="s">
        <v>173</v>
      </c>
      <c r="B81" s="189" t="s">
        <v>174</v>
      </c>
      <c r="C81" s="833"/>
      <c r="D81" s="191">
        <f>F81+G81</f>
        <v>54</v>
      </c>
      <c r="E81" s="1"/>
      <c r="F81" s="191">
        <f>G81/2</f>
        <v>18</v>
      </c>
      <c r="G81" s="191">
        <v>36</v>
      </c>
      <c r="H81" s="189">
        <f>G81-I81</f>
        <v>18</v>
      </c>
      <c r="I81" s="191">
        <v>18</v>
      </c>
      <c r="J81" s="191"/>
      <c r="K81" s="191"/>
      <c r="L81" s="191"/>
      <c r="M81" s="191"/>
      <c r="N81" s="191"/>
      <c r="O81" s="191">
        <v>36</v>
      </c>
      <c r="P81" s="191"/>
      <c r="Q81" s="200"/>
      <c r="R81" s="200"/>
    </row>
    <row r="82" spans="1:18" ht="43.5" customHeight="1">
      <c r="A82" s="199" t="s">
        <v>175</v>
      </c>
      <c r="B82" s="189"/>
      <c r="C82" s="191" t="s">
        <v>57</v>
      </c>
      <c r="D82" s="191"/>
      <c r="E82" s="1">
        <v>6</v>
      </c>
      <c r="F82" s="191"/>
      <c r="G82" s="191">
        <v>144</v>
      </c>
      <c r="H82" s="189"/>
      <c r="I82" s="191"/>
      <c r="J82" s="191"/>
      <c r="K82" s="191"/>
      <c r="L82" s="191"/>
      <c r="M82" s="191"/>
      <c r="N82" s="191"/>
      <c r="O82" s="191"/>
      <c r="P82" s="191">
        <v>144</v>
      </c>
      <c r="Q82" s="200"/>
      <c r="R82" s="200"/>
    </row>
    <row r="83" spans="1:18" ht="28.5" customHeight="1">
      <c r="A83" s="844" t="s">
        <v>176</v>
      </c>
      <c r="B83" s="845"/>
      <c r="C83" s="253" t="s">
        <v>177</v>
      </c>
      <c r="D83" s="253">
        <f>D14+D29+D36+D39</f>
        <v>6210</v>
      </c>
      <c r="E83" s="253">
        <f>E14+E29+E36+E39+E60+E61+E64+E65+E68+E69+E72+E73+E76+E82</f>
        <v>220</v>
      </c>
      <c r="F83" s="253">
        <f>F14+F29+F36+F39</f>
        <v>2070</v>
      </c>
      <c r="G83" s="253">
        <f>G14+G29+G36+G39</f>
        <v>4140</v>
      </c>
      <c r="H83" s="253">
        <f>H14+H29+H36+H39</f>
        <v>2333</v>
      </c>
      <c r="I83" s="253">
        <f>I14+I29+I36+I39</f>
        <v>1767</v>
      </c>
      <c r="J83" s="253">
        <f>J14+J29+J36+J39</f>
        <v>40</v>
      </c>
      <c r="K83" s="253">
        <f>K15+K25+K29+K36+K39</f>
        <v>576</v>
      </c>
      <c r="L83" s="253">
        <f t="shared" ref="L83:R83" si="18">L15+L25+L29+L36+L39</f>
        <v>828</v>
      </c>
      <c r="M83" s="253">
        <f t="shared" si="18"/>
        <v>576</v>
      </c>
      <c r="N83" s="253">
        <f t="shared" si="18"/>
        <v>648</v>
      </c>
      <c r="O83" s="253">
        <f t="shared" si="18"/>
        <v>432</v>
      </c>
      <c r="P83" s="253">
        <f t="shared" si="18"/>
        <v>252</v>
      </c>
      <c r="Q83" s="253">
        <f>Q15+Q25+Q29+Q36+Q39</f>
        <v>468</v>
      </c>
      <c r="R83" s="253">
        <f t="shared" si="18"/>
        <v>360</v>
      </c>
    </row>
    <row r="84" spans="1:18" ht="15.75" customHeight="1">
      <c r="A84" s="11" t="s">
        <v>221</v>
      </c>
      <c r="B84" s="12"/>
      <c r="C84" s="12"/>
      <c r="D84" s="12"/>
      <c r="E84" s="163"/>
      <c r="F84" s="228"/>
      <c r="G84" s="816" t="s">
        <v>179</v>
      </c>
      <c r="H84" s="836" t="s">
        <v>180</v>
      </c>
      <c r="I84" s="836"/>
      <c r="J84" s="837"/>
      <c r="K84" s="832">
        <f>COUNT(K16:K24,K26:K28,K30:K35,K37:K38,K41:K56,K59,K63,K67,K71,K75,K79)</f>
        <v>11</v>
      </c>
      <c r="L84" s="832">
        <f t="shared" ref="L84:R84" si="19">COUNT(L16:L24,L26:L28,L30:L35,L37:L38,L41:L56,L59,L63,L67,L71,L75,L79)</f>
        <v>12</v>
      </c>
      <c r="M84" s="832">
        <f t="shared" si="19"/>
        <v>11</v>
      </c>
      <c r="N84" s="832">
        <f t="shared" si="19"/>
        <v>7</v>
      </c>
      <c r="O84" s="832">
        <f t="shared" si="19"/>
        <v>5</v>
      </c>
      <c r="P84" s="832">
        <f t="shared" si="19"/>
        <v>5</v>
      </c>
      <c r="Q84" s="832">
        <f t="shared" si="19"/>
        <v>8</v>
      </c>
      <c r="R84" s="832">
        <f t="shared" si="19"/>
        <v>9</v>
      </c>
    </row>
    <row r="85" spans="1:18" ht="24.75" customHeight="1">
      <c r="A85" s="162"/>
      <c r="B85" s="163"/>
      <c r="C85" s="163"/>
      <c r="D85" s="163"/>
      <c r="E85" s="163"/>
      <c r="F85" s="229"/>
      <c r="G85" s="817"/>
      <c r="H85" s="838"/>
      <c r="I85" s="838"/>
      <c r="J85" s="839"/>
      <c r="K85" s="833"/>
      <c r="L85" s="833"/>
      <c r="M85" s="833"/>
      <c r="N85" s="833"/>
      <c r="O85" s="833"/>
      <c r="P85" s="833"/>
      <c r="Q85" s="833"/>
      <c r="R85" s="833"/>
    </row>
    <row r="86" spans="1:18" ht="24.75" customHeight="1">
      <c r="A86" s="162" t="s">
        <v>461</v>
      </c>
      <c r="B86" s="163"/>
      <c r="C86" s="163"/>
      <c r="D86" s="163"/>
      <c r="E86" s="163"/>
      <c r="F86" s="229"/>
      <c r="G86" s="817"/>
      <c r="H86" s="821" t="s">
        <v>462</v>
      </c>
      <c r="I86" s="821"/>
      <c r="J86" s="822"/>
      <c r="K86" s="254">
        <f>K83/2</f>
        <v>288</v>
      </c>
      <c r="L86" s="254">
        <f t="shared" ref="L86:R86" si="20">L83/2</f>
        <v>414</v>
      </c>
      <c r="M86" s="254">
        <f t="shared" si="20"/>
        <v>288</v>
      </c>
      <c r="N86" s="254">
        <f t="shared" si="20"/>
        <v>324</v>
      </c>
      <c r="O86" s="254">
        <f t="shared" si="20"/>
        <v>216</v>
      </c>
      <c r="P86" s="254">
        <f t="shared" si="20"/>
        <v>126</v>
      </c>
      <c r="Q86" s="254">
        <f t="shared" si="20"/>
        <v>234</v>
      </c>
      <c r="R86" s="254">
        <f t="shared" si="20"/>
        <v>180</v>
      </c>
    </row>
    <row r="87" spans="1:18" ht="27" customHeight="1">
      <c r="A87" s="162" t="s">
        <v>298</v>
      </c>
      <c r="B87" s="163"/>
      <c r="C87" s="163"/>
      <c r="D87" s="163"/>
      <c r="E87" s="163"/>
      <c r="F87" s="229"/>
      <c r="G87" s="817"/>
      <c r="H87" s="230" t="s">
        <v>181</v>
      </c>
      <c r="I87" s="230"/>
      <c r="J87" s="231"/>
      <c r="K87" s="232">
        <f>(K60+K64+K68+K72+K76+K82)/36</f>
        <v>0</v>
      </c>
      <c r="L87" s="232">
        <f t="shared" ref="L87:M87" si="21">(L60+L64+L68+L72+L76+L82)/36</f>
        <v>0</v>
      </c>
      <c r="M87" s="232">
        <f t="shared" si="21"/>
        <v>0</v>
      </c>
      <c r="N87" s="232">
        <f>(N60+N64+N68+N72+N76+N82)</f>
        <v>72</v>
      </c>
      <c r="O87" s="232">
        <f>(O60+O64+O68+O72+O76+O82)</f>
        <v>144</v>
      </c>
      <c r="P87" s="232">
        <f>(P60+P64+P68+P72+P76+P82)</f>
        <v>468</v>
      </c>
      <c r="Q87" s="232">
        <f>(Q60+Q64+Q68+Q72+Q76+Q82)</f>
        <v>108</v>
      </c>
      <c r="R87" s="232">
        <f>(R60+R64+R68+R72+R76+R82)</f>
        <v>36</v>
      </c>
    </row>
    <row r="88" spans="1:18" ht="15.75">
      <c r="A88" s="162" t="s">
        <v>299</v>
      </c>
      <c r="B88" s="163"/>
      <c r="C88" s="163"/>
      <c r="D88" s="163"/>
      <c r="E88" s="163"/>
      <c r="F88" s="229"/>
      <c r="G88" s="817"/>
      <c r="H88" s="840" t="s">
        <v>463</v>
      </c>
      <c r="I88" s="840"/>
      <c r="J88" s="841"/>
      <c r="K88" s="830">
        <f>(K61+K65+K69+K73+K77)/36</f>
        <v>0</v>
      </c>
      <c r="L88" s="830">
        <f t="shared" ref="L88:M88" si="22">(L61+L65+L69+L73+L77)/36</f>
        <v>0</v>
      </c>
      <c r="M88" s="830">
        <f t="shared" si="22"/>
        <v>0</v>
      </c>
      <c r="N88" s="830">
        <f>(N61+N65+N69+N73+N77)</f>
        <v>108</v>
      </c>
      <c r="O88" s="830">
        <f>(O61+O65+O69+O73+O77)</f>
        <v>0</v>
      </c>
      <c r="P88" s="830">
        <f>(P61+P65+P69+P73+P77)</f>
        <v>144</v>
      </c>
      <c r="Q88" s="830">
        <f>(Q61+Q65+Q69+Q73+Q77)</f>
        <v>36</v>
      </c>
      <c r="R88" s="830">
        <f>(R61+R65+R69+R73+R77)</f>
        <v>72</v>
      </c>
    </row>
    <row r="89" spans="1:18" ht="24" customHeight="1">
      <c r="A89" s="165"/>
      <c r="B89" s="111"/>
      <c r="C89" s="111"/>
      <c r="D89" s="111"/>
      <c r="E89" s="111"/>
      <c r="F89" s="229"/>
      <c r="G89" s="817"/>
      <c r="H89" s="842"/>
      <c r="I89" s="842"/>
      <c r="J89" s="843"/>
      <c r="K89" s="831"/>
      <c r="L89" s="831"/>
      <c r="M89" s="831"/>
      <c r="N89" s="831"/>
      <c r="O89" s="831"/>
      <c r="P89" s="831"/>
      <c r="Q89" s="831"/>
      <c r="R89" s="831"/>
    </row>
    <row r="90" spans="1:18" ht="24" customHeight="1" thickBot="1">
      <c r="A90" s="111"/>
      <c r="B90" s="163"/>
      <c r="C90" s="163"/>
      <c r="D90" s="163"/>
      <c r="E90" s="163"/>
      <c r="F90" s="229"/>
      <c r="G90" s="817"/>
      <c r="H90" s="823" t="s">
        <v>178</v>
      </c>
      <c r="I90" s="823"/>
      <c r="J90" s="824"/>
      <c r="K90" s="255"/>
      <c r="L90" s="255"/>
      <c r="M90" s="255"/>
      <c r="N90" s="255"/>
      <c r="O90" s="255"/>
      <c r="P90" s="255"/>
      <c r="Q90" s="255"/>
      <c r="R90" s="255">
        <v>144</v>
      </c>
    </row>
    <row r="91" spans="1:18" ht="24" customHeight="1" thickBot="1">
      <c r="A91" s="111"/>
      <c r="B91" s="163"/>
      <c r="C91" s="163"/>
      <c r="D91" s="163"/>
      <c r="E91" s="163"/>
      <c r="F91" s="229"/>
      <c r="G91" s="817"/>
      <c r="H91" s="825">
        <f>SUM(K91:R91)</f>
        <v>3402</v>
      </c>
      <c r="I91" s="825"/>
      <c r="J91" s="826"/>
      <c r="K91" s="237">
        <f>SUM(K85:K90)</f>
        <v>288</v>
      </c>
      <c r="L91" s="237">
        <f t="shared" ref="L91" si="23">SUM(L85:L90)</f>
        <v>414</v>
      </c>
      <c r="M91" s="237">
        <f t="shared" ref="M91" si="24">SUM(M85:M90)</f>
        <v>288</v>
      </c>
      <c r="N91" s="237">
        <f t="shared" ref="N91" si="25">SUM(N85:N90)</f>
        <v>504</v>
      </c>
      <c r="O91" s="237">
        <f t="shared" ref="O91" si="26">SUM(O85:O90)</f>
        <v>360</v>
      </c>
      <c r="P91" s="237">
        <f t="shared" ref="P91" si="27">SUM(P85:P90)</f>
        <v>738</v>
      </c>
      <c r="Q91" s="237">
        <f t="shared" ref="Q91" si="28">SUM(Q85:Q90)</f>
        <v>378</v>
      </c>
      <c r="R91" s="238">
        <f t="shared" ref="R91" si="29">SUM(R85:R90)</f>
        <v>432</v>
      </c>
    </row>
    <row r="92" spans="1:18" ht="15.75">
      <c r="F92" s="233"/>
      <c r="G92" s="817"/>
      <c r="H92" s="836" t="s">
        <v>183</v>
      </c>
      <c r="I92" s="836"/>
      <c r="J92" s="837"/>
      <c r="K92" s="829">
        <v>2</v>
      </c>
      <c r="L92" s="829">
        <v>2</v>
      </c>
      <c r="M92" s="829">
        <v>6</v>
      </c>
      <c r="N92" s="829">
        <v>1</v>
      </c>
      <c r="O92" s="829">
        <v>0</v>
      </c>
      <c r="P92" s="829">
        <v>2</v>
      </c>
      <c r="Q92" s="829">
        <v>2</v>
      </c>
      <c r="R92" s="829">
        <v>2</v>
      </c>
    </row>
    <row r="93" spans="1:18" ht="15.75">
      <c r="F93" s="233"/>
      <c r="G93" s="817"/>
      <c r="H93" s="838"/>
      <c r="I93" s="838"/>
      <c r="J93" s="839"/>
      <c r="K93" s="829"/>
      <c r="L93" s="829"/>
      <c r="M93" s="829"/>
      <c r="N93" s="829"/>
      <c r="O93" s="829"/>
      <c r="P93" s="829"/>
      <c r="Q93" s="829"/>
      <c r="R93" s="829"/>
    </row>
    <row r="94" spans="1:18" ht="15.75">
      <c r="F94" s="233"/>
      <c r="G94" s="817"/>
      <c r="H94" s="836" t="s">
        <v>184</v>
      </c>
      <c r="I94" s="836"/>
      <c r="J94" s="837"/>
      <c r="K94" s="829">
        <v>2</v>
      </c>
      <c r="L94" s="829">
        <v>7</v>
      </c>
      <c r="M94" s="829">
        <v>2</v>
      </c>
      <c r="N94" s="829">
        <v>4</v>
      </c>
      <c r="O94" s="829">
        <v>2</v>
      </c>
      <c r="P94" s="829">
        <v>1</v>
      </c>
      <c r="Q94" s="829">
        <v>3</v>
      </c>
      <c r="R94" s="829">
        <v>6</v>
      </c>
    </row>
    <row r="95" spans="1:18" ht="15.75">
      <c r="A95" s="234"/>
      <c r="B95" s="233"/>
      <c r="C95" s="233"/>
      <c r="D95" s="233"/>
      <c r="E95" s="233"/>
      <c r="F95" s="229"/>
      <c r="G95" s="817"/>
      <c r="H95" s="838"/>
      <c r="I95" s="838"/>
      <c r="J95" s="839"/>
      <c r="K95" s="829"/>
      <c r="L95" s="829"/>
      <c r="M95" s="829"/>
      <c r="N95" s="829"/>
      <c r="O95" s="829"/>
      <c r="P95" s="829"/>
      <c r="Q95" s="829"/>
      <c r="R95" s="829"/>
    </row>
    <row r="96" spans="1:18" ht="15.75">
      <c r="A96" s="234"/>
      <c r="B96" s="233"/>
      <c r="C96" s="233"/>
      <c r="D96" s="233"/>
      <c r="E96" s="233"/>
      <c r="F96" s="233"/>
      <c r="G96" s="817"/>
      <c r="H96" s="834" t="s">
        <v>185</v>
      </c>
      <c r="I96" s="835"/>
      <c r="J96" s="835"/>
      <c r="K96" s="829">
        <v>0</v>
      </c>
      <c r="L96" s="829">
        <v>0</v>
      </c>
      <c r="M96" s="829">
        <v>1</v>
      </c>
      <c r="N96" s="829">
        <v>1</v>
      </c>
      <c r="O96" s="829">
        <v>1</v>
      </c>
      <c r="P96" s="829">
        <v>1</v>
      </c>
      <c r="Q96" s="829">
        <v>1</v>
      </c>
      <c r="R96" s="829">
        <v>0</v>
      </c>
    </row>
    <row r="97" spans="1:18" ht="15.75">
      <c r="A97" s="235"/>
      <c r="B97" s="236"/>
      <c r="C97" s="236"/>
      <c r="D97" s="236"/>
      <c r="E97" s="236"/>
      <c r="F97" s="236"/>
      <c r="G97" s="817"/>
      <c r="H97" s="834"/>
      <c r="I97" s="835"/>
      <c r="J97" s="835"/>
      <c r="K97" s="829"/>
      <c r="L97" s="829"/>
      <c r="M97" s="829"/>
      <c r="N97" s="829"/>
      <c r="O97" s="829"/>
      <c r="P97" s="829"/>
      <c r="Q97" s="829"/>
      <c r="R97" s="829"/>
    </row>
    <row r="98" spans="1:18" ht="15.75">
      <c r="A98" s="814"/>
      <c r="B98" s="815"/>
      <c r="C98" s="815"/>
      <c r="D98" s="815"/>
      <c r="E98" s="815"/>
      <c r="F98" s="815"/>
      <c r="G98" s="818"/>
      <c r="H98" s="827"/>
      <c r="I98" s="827"/>
      <c r="J98" s="828"/>
      <c r="K98" s="239">
        <f>SUM(K92:K97)</f>
        <v>4</v>
      </c>
      <c r="L98" s="239">
        <f t="shared" ref="L98" si="30">SUM(L92:L97)</f>
        <v>9</v>
      </c>
      <c r="M98" s="239">
        <f t="shared" ref="M98" si="31">SUM(M92:M97)</f>
        <v>9</v>
      </c>
      <c r="N98" s="239">
        <f t="shared" ref="N98" si="32">SUM(N92:N97)</f>
        <v>6</v>
      </c>
      <c r="O98" s="239">
        <f t="shared" ref="O98" si="33">SUM(O92:O97)</f>
        <v>3</v>
      </c>
      <c r="P98" s="239">
        <f t="shared" ref="P98" si="34">SUM(P92:P97)</f>
        <v>4</v>
      </c>
      <c r="Q98" s="239">
        <f t="shared" ref="Q98" si="35">SUM(Q92:Q97)</f>
        <v>6</v>
      </c>
      <c r="R98" s="239">
        <f t="shared" ref="R98" si="36">SUM(R92:R97)</f>
        <v>8</v>
      </c>
    </row>
  </sheetData>
  <mergeCells count="72">
    <mergeCell ref="A9:A12"/>
    <mergeCell ref="B9:B12"/>
    <mergeCell ref="C9:C12"/>
    <mergeCell ref="D9:J9"/>
    <mergeCell ref="K9:R9"/>
    <mergeCell ref="D10:D12"/>
    <mergeCell ref="E10:E12"/>
    <mergeCell ref="F10:F12"/>
    <mergeCell ref="Q10:R10"/>
    <mergeCell ref="G11:G12"/>
    <mergeCell ref="H11:J11"/>
    <mergeCell ref="G6:L6"/>
    <mergeCell ref="O6:R6"/>
    <mergeCell ref="C79:C81"/>
    <mergeCell ref="G10:J10"/>
    <mergeCell ref="K10:L10"/>
    <mergeCell ref="M10:N10"/>
    <mergeCell ref="O10:P10"/>
    <mergeCell ref="A83:B83"/>
    <mergeCell ref="H84:J85"/>
    <mergeCell ref="K84:K85"/>
    <mergeCell ref="L84:L85"/>
    <mergeCell ref="M84:M85"/>
    <mergeCell ref="Q84:Q85"/>
    <mergeCell ref="R84:R85"/>
    <mergeCell ref="H88:J89"/>
    <mergeCell ref="K88:K89"/>
    <mergeCell ref="L88:L89"/>
    <mergeCell ref="M88:M89"/>
    <mergeCell ref="N88:N89"/>
    <mergeCell ref="R88:R89"/>
    <mergeCell ref="O92:O93"/>
    <mergeCell ref="R92:R93"/>
    <mergeCell ref="H94:J95"/>
    <mergeCell ref="K94:K95"/>
    <mergeCell ref="L94:L95"/>
    <mergeCell ref="M94:M95"/>
    <mergeCell ref="N94:N95"/>
    <mergeCell ref="O94:O95"/>
    <mergeCell ref="P94:P95"/>
    <mergeCell ref="H92:J93"/>
    <mergeCell ref="K92:K93"/>
    <mergeCell ref="L92:L93"/>
    <mergeCell ref="M92:M93"/>
    <mergeCell ref="N92:N93"/>
    <mergeCell ref="R96:R97"/>
    <mergeCell ref="Q94:Q95"/>
    <mergeCell ref="R94:R95"/>
    <mergeCell ref="H96:J97"/>
    <mergeCell ref="K96:K97"/>
    <mergeCell ref="L96:L97"/>
    <mergeCell ref="M96:M97"/>
    <mergeCell ref="N96:N97"/>
    <mergeCell ref="O96:O97"/>
    <mergeCell ref="P96:P97"/>
    <mergeCell ref="Q96:Q97"/>
    <mergeCell ref="A98:F98"/>
    <mergeCell ref="G84:G98"/>
    <mergeCell ref="A4:B4"/>
    <mergeCell ref="C4:Q4"/>
    <mergeCell ref="H86:J86"/>
    <mergeCell ref="H90:J90"/>
    <mergeCell ref="H91:J91"/>
    <mergeCell ref="H98:J98"/>
    <mergeCell ref="P92:P93"/>
    <mergeCell ref="Q92:Q93"/>
    <mergeCell ref="O88:O89"/>
    <mergeCell ref="P88:P89"/>
    <mergeCell ref="Q88:Q89"/>
    <mergeCell ref="N84:N85"/>
    <mergeCell ref="O84:O85"/>
    <mergeCell ref="P84:P85"/>
  </mergeCells>
  <printOptions horizontalCentered="1"/>
  <pageMargins left="0" right="0" top="0" bottom="0" header="0.51181102362204722" footer="0.51181102362204722"/>
  <pageSetup paperSize="9" scale="61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="75" zoomScaleNormal="57" workbookViewId="0">
      <selection activeCell="K31" sqref="K31"/>
    </sheetView>
  </sheetViews>
  <sheetFormatPr defaultRowHeight="20.25"/>
  <cols>
    <col min="1" max="1" width="18.7109375" style="533" customWidth="1"/>
    <col min="2" max="2" width="64.28515625" style="533" customWidth="1"/>
    <col min="3" max="3" width="24.85546875" style="533" customWidth="1"/>
    <col min="4" max="4" width="15" style="533" customWidth="1"/>
    <col min="5" max="5" width="14.7109375" style="533" customWidth="1"/>
    <col min="6" max="6" width="13.5703125" style="533" customWidth="1"/>
    <col min="7" max="7" width="14.85546875" style="533" customWidth="1"/>
    <col min="8" max="8" width="14.140625" style="533" customWidth="1"/>
    <col min="9" max="9" width="13.85546875" style="533" customWidth="1"/>
    <col min="10" max="10" width="16.7109375" style="533" customWidth="1"/>
    <col min="11" max="11" width="15.28515625" style="533" customWidth="1"/>
    <col min="12" max="12" width="14.42578125" style="533" customWidth="1"/>
    <col min="13" max="13" width="16.7109375" style="533" customWidth="1"/>
    <col min="14" max="14" width="17" style="533" customWidth="1"/>
    <col min="15" max="15" width="18" style="533" customWidth="1"/>
    <col min="16" max="16" width="18.42578125" style="533" customWidth="1"/>
    <col min="17" max="17" width="15.140625" style="533" customWidth="1"/>
    <col min="18" max="16384" width="9.140625" style="533"/>
  </cols>
  <sheetData>
    <row r="1" spans="1:17">
      <c r="A1" s="532" t="s">
        <v>390</v>
      </c>
      <c r="N1" s="533" t="s">
        <v>391</v>
      </c>
      <c r="Q1" s="534" t="s">
        <v>392</v>
      </c>
    </row>
    <row r="2" spans="1:17">
      <c r="Q2" s="534" t="s">
        <v>393</v>
      </c>
    </row>
    <row r="3" spans="1:17">
      <c r="Q3" s="534" t="s">
        <v>394</v>
      </c>
    </row>
    <row r="4" spans="1:17">
      <c r="A4" s="533" t="s">
        <v>395</v>
      </c>
      <c r="C4" s="1159" t="s">
        <v>538</v>
      </c>
      <c r="D4" s="1159"/>
      <c r="E4" s="1159"/>
      <c r="F4" s="1159"/>
      <c r="G4" s="1159"/>
      <c r="H4" s="1159"/>
      <c r="I4" s="1159"/>
      <c r="J4" s="1159"/>
      <c r="K4" s="1159"/>
      <c r="L4" s="1159"/>
      <c r="M4" s="1159"/>
      <c r="N4" s="1159"/>
      <c r="O4" s="1159"/>
      <c r="P4" s="1159"/>
      <c r="Q4" s="1159"/>
    </row>
    <row r="5" spans="1:17" ht="21" thickBot="1"/>
    <row r="6" spans="1:17" ht="21" thickBot="1">
      <c r="A6" s="535" t="s">
        <v>0</v>
      </c>
      <c r="B6" s="536" t="s">
        <v>539</v>
      </c>
      <c r="D6" s="533" t="s">
        <v>2</v>
      </c>
      <c r="G6" s="1160" t="s">
        <v>540</v>
      </c>
      <c r="H6" s="1161"/>
      <c r="I6" s="1161"/>
      <c r="J6" s="1161"/>
      <c r="K6" s="1161"/>
      <c r="L6" s="1161"/>
      <c r="M6" s="1161"/>
      <c r="N6" s="1161"/>
      <c r="O6" s="1161"/>
      <c r="P6" s="1161"/>
      <c r="Q6" s="1161"/>
    </row>
    <row r="7" spans="1:17">
      <c r="D7" s="533" t="s">
        <v>4</v>
      </c>
      <c r="F7" s="1160" t="s">
        <v>541</v>
      </c>
      <c r="G7" s="1161"/>
      <c r="H7" s="1161"/>
      <c r="I7" s="1161"/>
      <c r="J7" s="1161"/>
      <c r="K7" s="1161"/>
      <c r="L7" s="533" t="s">
        <v>6</v>
      </c>
      <c r="N7" s="1162" t="s">
        <v>7</v>
      </c>
      <c r="O7" s="1163"/>
      <c r="P7" s="1163"/>
      <c r="Q7" s="1163"/>
    </row>
    <row r="8" spans="1:17" ht="27">
      <c r="A8" s="537" t="s">
        <v>8</v>
      </c>
      <c r="D8" s="533" t="s">
        <v>9</v>
      </c>
      <c r="G8" s="1162" t="s">
        <v>542</v>
      </c>
      <c r="H8" s="1163"/>
      <c r="I8" s="1163"/>
      <c r="J8" s="1163"/>
      <c r="K8" s="1163"/>
      <c r="L8" s="533" t="s">
        <v>398</v>
      </c>
      <c r="N8" s="1164" t="s">
        <v>543</v>
      </c>
      <c r="O8" s="1164"/>
      <c r="P8" s="1164"/>
      <c r="Q8" s="1164"/>
    </row>
    <row r="9" spans="1:17" ht="23.25">
      <c r="A9" s="1174"/>
      <c r="B9" s="1174"/>
      <c r="C9" s="1174"/>
      <c r="D9" s="1174"/>
      <c r="E9" s="1174"/>
      <c r="F9" s="1174"/>
      <c r="G9" s="1174"/>
      <c r="H9" s="1174"/>
      <c r="I9" s="1174"/>
      <c r="J9" s="538"/>
      <c r="K9" s="538"/>
      <c r="L9" s="539"/>
      <c r="M9" s="539"/>
      <c r="N9" s="539"/>
      <c r="O9" s="539"/>
      <c r="P9" s="540"/>
      <c r="Q9" s="540"/>
    </row>
    <row r="10" spans="1:17" s="541" customFormat="1" ht="20.25" customHeight="1">
      <c r="A10" s="1168" t="s">
        <v>11</v>
      </c>
      <c r="B10" s="1168" t="s">
        <v>544</v>
      </c>
      <c r="C10" s="1168" t="s">
        <v>545</v>
      </c>
      <c r="D10" s="1165" t="s">
        <v>14</v>
      </c>
      <c r="E10" s="1166"/>
      <c r="F10" s="1166"/>
      <c r="G10" s="1166"/>
      <c r="H10" s="1166"/>
      <c r="I10" s="1167"/>
      <c r="J10" s="1165" t="s">
        <v>546</v>
      </c>
      <c r="K10" s="1166"/>
      <c r="L10" s="1166"/>
      <c r="M10" s="1166"/>
      <c r="N10" s="1166"/>
      <c r="O10" s="1166"/>
      <c r="P10" s="1166"/>
      <c r="Q10" s="1167"/>
    </row>
    <row r="11" spans="1:17" s="541" customFormat="1" ht="12.75">
      <c r="A11" s="1169"/>
      <c r="B11" s="1169"/>
      <c r="C11" s="1169"/>
      <c r="D11" s="1168" t="s">
        <v>547</v>
      </c>
      <c r="E11" s="1168" t="s">
        <v>462</v>
      </c>
      <c r="F11" s="1171" t="s">
        <v>19</v>
      </c>
      <c r="G11" s="1171"/>
      <c r="H11" s="1171"/>
      <c r="I11" s="1171"/>
      <c r="J11" s="1172" t="s">
        <v>20</v>
      </c>
      <c r="K11" s="1173"/>
      <c r="L11" s="1175" t="s">
        <v>21</v>
      </c>
      <c r="M11" s="1175"/>
      <c r="N11" s="1176" t="s">
        <v>22</v>
      </c>
      <c r="O11" s="1177"/>
      <c r="P11" s="1176" t="s">
        <v>23</v>
      </c>
      <c r="Q11" s="1177"/>
    </row>
    <row r="12" spans="1:17" s="541" customFormat="1" ht="12.75">
      <c r="A12" s="1169"/>
      <c r="B12" s="1169"/>
      <c r="C12" s="1169"/>
      <c r="D12" s="1169"/>
      <c r="E12" s="1169"/>
      <c r="F12" s="1168" t="s">
        <v>24</v>
      </c>
      <c r="G12" s="1171" t="s">
        <v>25</v>
      </c>
      <c r="H12" s="1171"/>
      <c r="I12" s="1178"/>
      <c r="J12" s="1179" t="s">
        <v>548</v>
      </c>
      <c r="K12" s="1179" t="s">
        <v>549</v>
      </c>
      <c r="L12" s="1175" t="s">
        <v>550</v>
      </c>
      <c r="M12" s="1181" t="s">
        <v>551</v>
      </c>
      <c r="N12" s="1175" t="s">
        <v>552</v>
      </c>
      <c r="O12" s="1181" t="s">
        <v>553</v>
      </c>
      <c r="P12" s="1175" t="s">
        <v>554</v>
      </c>
      <c r="Q12" s="1175" t="s">
        <v>555</v>
      </c>
    </row>
    <row r="13" spans="1:17" s="541" customFormat="1" ht="12.75">
      <c r="A13" s="1169"/>
      <c r="B13" s="1169"/>
      <c r="C13" s="1169"/>
      <c r="D13" s="1169"/>
      <c r="E13" s="1169"/>
      <c r="F13" s="1169"/>
      <c r="G13" s="1183" t="s">
        <v>26</v>
      </c>
      <c r="H13" s="1183" t="s">
        <v>556</v>
      </c>
      <c r="I13" s="1183" t="s">
        <v>557</v>
      </c>
      <c r="J13" s="1180"/>
      <c r="K13" s="1180"/>
      <c r="L13" s="1179"/>
      <c r="M13" s="1182"/>
      <c r="N13" s="1179"/>
      <c r="O13" s="1182"/>
      <c r="P13" s="1179"/>
      <c r="Q13" s="1179"/>
    </row>
    <row r="14" spans="1:17" s="541" customFormat="1">
      <c r="A14" s="1169"/>
      <c r="B14" s="1169"/>
      <c r="C14" s="1169"/>
      <c r="D14" s="1169"/>
      <c r="E14" s="1169"/>
      <c r="F14" s="1169"/>
      <c r="G14" s="1184"/>
      <c r="H14" s="1184"/>
      <c r="I14" s="1184"/>
      <c r="J14" s="542"/>
      <c r="K14" s="542"/>
      <c r="L14" s="542"/>
      <c r="M14" s="542"/>
      <c r="N14" s="542"/>
      <c r="O14" s="542"/>
      <c r="P14" s="542"/>
      <c r="Q14" s="542"/>
    </row>
    <row r="15" spans="1:17" s="541" customFormat="1" ht="63" customHeight="1">
      <c r="A15" s="1170"/>
      <c r="B15" s="1170"/>
      <c r="C15" s="1170"/>
      <c r="D15" s="1170"/>
      <c r="E15" s="1170"/>
      <c r="F15" s="1170"/>
      <c r="G15" s="1185"/>
      <c r="H15" s="1185"/>
      <c r="I15" s="1185"/>
      <c r="J15" s="543" t="s">
        <v>558</v>
      </c>
      <c r="K15" s="543" t="s">
        <v>558</v>
      </c>
      <c r="L15" s="543" t="s">
        <v>558</v>
      </c>
      <c r="M15" s="544" t="s">
        <v>558</v>
      </c>
      <c r="N15" s="543" t="s">
        <v>559</v>
      </c>
      <c r="O15" s="544" t="s">
        <v>559</v>
      </c>
      <c r="P15" s="543" t="s">
        <v>560</v>
      </c>
      <c r="Q15" s="543" t="s">
        <v>560</v>
      </c>
    </row>
    <row r="16" spans="1:17" s="548" customFormat="1" ht="12.75">
      <c r="A16" s="545">
        <v>1</v>
      </c>
      <c r="B16" s="545">
        <v>2</v>
      </c>
      <c r="C16" s="546">
        <v>3</v>
      </c>
      <c r="D16" s="546">
        <v>4</v>
      </c>
      <c r="E16" s="546">
        <v>5</v>
      </c>
      <c r="F16" s="546">
        <v>6</v>
      </c>
      <c r="G16" s="546">
        <v>7</v>
      </c>
      <c r="H16" s="546">
        <v>8</v>
      </c>
      <c r="I16" s="546">
        <v>9</v>
      </c>
      <c r="J16" s="546">
        <v>10</v>
      </c>
      <c r="K16" s="546">
        <v>11</v>
      </c>
      <c r="L16" s="546">
        <v>12</v>
      </c>
      <c r="M16" s="546">
        <v>13</v>
      </c>
      <c r="N16" s="546">
        <v>14</v>
      </c>
      <c r="O16" s="546">
        <v>15</v>
      </c>
      <c r="P16" s="546">
        <v>16</v>
      </c>
      <c r="Q16" s="547">
        <v>17</v>
      </c>
    </row>
    <row r="17" spans="1:17">
      <c r="A17" s="549" t="s">
        <v>226</v>
      </c>
      <c r="B17" s="550" t="s">
        <v>32</v>
      </c>
      <c r="C17" s="551" t="s">
        <v>561</v>
      </c>
      <c r="D17" s="552">
        <v>1648</v>
      </c>
      <c r="E17" s="552">
        <v>549</v>
      </c>
      <c r="F17" s="552">
        <v>1099</v>
      </c>
      <c r="G17" s="552">
        <v>669</v>
      </c>
      <c r="H17" s="552">
        <v>430</v>
      </c>
      <c r="I17" s="552">
        <f>SUM(I18:I19)</f>
        <v>0</v>
      </c>
      <c r="J17" s="552">
        <v>346</v>
      </c>
      <c r="K17" s="552">
        <v>315</v>
      </c>
      <c r="L17" s="552">
        <v>158</v>
      </c>
      <c r="M17" s="552">
        <v>131</v>
      </c>
      <c r="N17" s="552">
        <v>70</v>
      </c>
      <c r="O17" s="552">
        <v>79</v>
      </c>
      <c r="P17" s="552">
        <f>SUM(P18:P19)</f>
        <v>0</v>
      </c>
      <c r="Q17" s="552">
        <f>SUM(Q18:Q19)</f>
        <v>0</v>
      </c>
    </row>
    <row r="18" spans="1:17">
      <c r="A18" s="553" t="s">
        <v>34</v>
      </c>
      <c r="B18" s="554" t="s">
        <v>35</v>
      </c>
      <c r="C18" s="555" t="s">
        <v>562</v>
      </c>
      <c r="D18" s="556">
        <v>117</v>
      </c>
      <c r="E18" s="556">
        <v>39</v>
      </c>
      <c r="F18" s="557">
        <v>78</v>
      </c>
      <c r="G18" s="556">
        <v>40</v>
      </c>
      <c r="H18" s="556">
        <v>38</v>
      </c>
      <c r="I18" s="558">
        <v>0</v>
      </c>
      <c r="J18" s="559">
        <v>41</v>
      </c>
      <c r="K18" s="559">
        <v>37</v>
      </c>
      <c r="L18" s="557"/>
      <c r="M18" s="557"/>
      <c r="N18" s="557"/>
      <c r="O18" s="557"/>
      <c r="P18" s="560"/>
      <c r="Q18" s="560"/>
    </row>
    <row r="19" spans="1:17">
      <c r="A19" s="553" t="s">
        <v>38</v>
      </c>
      <c r="B19" s="554" t="s">
        <v>39</v>
      </c>
      <c r="C19" s="555" t="s">
        <v>563</v>
      </c>
      <c r="D19" s="556">
        <v>292</v>
      </c>
      <c r="E19" s="556">
        <v>97</v>
      </c>
      <c r="F19" s="557">
        <v>195</v>
      </c>
      <c r="G19" s="556">
        <v>195</v>
      </c>
      <c r="H19" s="556">
        <v>0</v>
      </c>
      <c r="I19" s="558">
        <v>0</v>
      </c>
      <c r="J19" s="559">
        <v>44</v>
      </c>
      <c r="K19" s="559">
        <v>38</v>
      </c>
      <c r="L19" s="557">
        <v>24</v>
      </c>
      <c r="M19" s="557">
        <v>24</v>
      </c>
      <c r="N19" s="557">
        <v>32</v>
      </c>
      <c r="O19" s="557">
        <v>33</v>
      </c>
      <c r="P19" s="560"/>
      <c r="Q19" s="560"/>
    </row>
    <row r="20" spans="1:17">
      <c r="A20" s="553" t="s">
        <v>41</v>
      </c>
      <c r="B20" s="554" t="s">
        <v>42</v>
      </c>
      <c r="C20" s="555" t="s">
        <v>564</v>
      </c>
      <c r="D20" s="556">
        <v>234</v>
      </c>
      <c r="E20" s="556">
        <v>78</v>
      </c>
      <c r="F20" s="557">
        <v>156</v>
      </c>
      <c r="G20" s="556"/>
      <c r="H20" s="556">
        <v>156</v>
      </c>
      <c r="I20" s="558">
        <v>0</v>
      </c>
      <c r="J20" s="559">
        <v>34</v>
      </c>
      <c r="K20" s="559">
        <v>38</v>
      </c>
      <c r="L20" s="557">
        <v>24</v>
      </c>
      <c r="M20" s="557">
        <v>24</v>
      </c>
      <c r="N20" s="557">
        <v>14</v>
      </c>
      <c r="O20" s="557">
        <v>22</v>
      </c>
      <c r="P20" s="560"/>
      <c r="Q20" s="560"/>
    </row>
    <row r="21" spans="1:17">
      <c r="A21" s="553" t="s">
        <v>43</v>
      </c>
      <c r="B21" s="554" t="s">
        <v>565</v>
      </c>
      <c r="C21" s="555" t="s">
        <v>566</v>
      </c>
      <c r="D21" s="556">
        <v>176</v>
      </c>
      <c r="E21" s="556">
        <v>59</v>
      </c>
      <c r="F21" s="557">
        <v>117</v>
      </c>
      <c r="G21" s="556">
        <v>117</v>
      </c>
      <c r="H21" s="556"/>
      <c r="I21" s="558">
        <v>0</v>
      </c>
      <c r="J21" s="559">
        <v>30</v>
      </c>
      <c r="K21" s="559">
        <v>38</v>
      </c>
      <c r="L21" s="557">
        <v>24</v>
      </c>
      <c r="M21" s="557">
        <v>25</v>
      </c>
      <c r="N21" s="557"/>
      <c r="O21" s="557"/>
      <c r="P21" s="560"/>
      <c r="Q21" s="560"/>
    </row>
    <row r="22" spans="1:17">
      <c r="A22" s="553" t="s">
        <v>45</v>
      </c>
      <c r="B22" s="554" t="s">
        <v>46</v>
      </c>
      <c r="C22" s="555" t="s">
        <v>567</v>
      </c>
      <c r="D22" s="556">
        <v>234</v>
      </c>
      <c r="E22" s="556">
        <v>78</v>
      </c>
      <c r="F22" s="557">
        <v>156</v>
      </c>
      <c r="G22" s="556">
        <v>126</v>
      </c>
      <c r="H22" s="556">
        <v>30</v>
      </c>
      <c r="I22" s="558">
        <v>0</v>
      </c>
      <c r="J22" s="559">
        <v>38</v>
      </c>
      <c r="K22" s="559">
        <v>24</v>
      </c>
      <c r="L22" s="557">
        <v>24</v>
      </c>
      <c r="M22" s="557">
        <v>22</v>
      </c>
      <c r="N22" s="557">
        <v>24</v>
      </c>
      <c r="O22" s="557">
        <v>24</v>
      </c>
      <c r="P22" s="560"/>
      <c r="Q22" s="560"/>
    </row>
    <row r="23" spans="1:17">
      <c r="A23" s="553" t="s">
        <v>47</v>
      </c>
      <c r="B23" s="554" t="s">
        <v>64</v>
      </c>
      <c r="C23" s="555" t="s">
        <v>568</v>
      </c>
      <c r="D23" s="556">
        <v>117</v>
      </c>
      <c r="E23" s="556">
        <v>39</v>
      </c>
      <c r="F23" s="557">
        <v>78</v>
      </c>
      <c r="G23" s="556">
        <v>60</v>
      </c>
      <c r="H23" s="556">
        <v>18</v>
      </c>
      <c r="I23" s="558">
        <v>0</v>
      </c>
      <c r="J23" s="559">
        <v>36</v>
      </c>
      <c r="K23" s="559">
        <v>16</v>
      </c>
      <c r="L23" s="557">
        <v>26</v>
      </c>
      <c r="M23" s="557"/>
      <c r="N23" s="557"/>
      <c r="O23" s="557"/>
      <c r="P23" s="560"/>
      <c r="Q23" s="560"/>
    </row>
    <row r="24" spans="1:17">
      <c r="A24" s="553" t="s">
        <v>50</v>
      </c>
      <c r="B24" s="554" t="s">
        <v>66</v>
      </c>
      <c r="C24" s="555" t="s">
        <v>569</v>
      </c>
      <c r="D24" s="556">
        <v>117</v>
      </c>
      <c r="E24" s="556">
        <v>39</v>
      </c>
      <c r="F24" s="557">
        <v>78</v>
      </c>
      <c r="G24" s="556">
        <v>72</v>
      </c>
      <c r="H24" s="556">
        <v>6</v>
      </c>
      <c r="I24" s="558">
        <v>0</v>
      </c>
      <c r="J24" s="559">
        <v>34</v>
      </c>
      <c r="K24" s="559">
        <v>44</v>
      </c>
      <c r="L24" s="557"/>
      <c r="M24" s="557"/>
      <c r="N24" s="557"/>
      <c r="O24" s="557"/>
      <c r="P24" s="560"/>
      <c r="Q24" s="560"/>
    </row>
    <row r="25" spans="1:17">
      <c r="A25" s="553" t="s">
        <v>570</v>
      </c>
      <c r="B25" s="554" t="s">
        <v>77</v>
      </c>
      <c r="C25" s="555" t="s">
        <v>571</v>
      </c>
      <c r="D25" s="556">
        <v>256</v>
      </c>
      <c r="E25" s="556">
        <v>85</v>
      </c>
      <c r="F25" s="557">
        <v>171</v>
      </c>
      <c r="G25" s="556">
        <v>8</v>
      </c>
      <c r="H25" s="556">
        <v>163</v>
      </c>
      <c r="I25" s="558">
        <v>0</v>
      </c>
      <c r="J25" s="559">
        <v>51</v>
      </c>
      <c r="K25" s="559">
        <v>48</v>
      </c>
      <c r="L25" s="557">
        <v>36</v>
      </c>
      <c r="M25" s="557">
        <v>36</v>
      </c>
      <c r="N25" s="557"/>
      <c r="O25" s="557"/>
      <c r="P25" s="560"/>
      <c r="Q25" s="560"/>
    </row>
    <row r="26" spans="1:17">
      <c r="A26" s="553" t="s">
        <v>572</v>
      </c>
      <c r="B26" s="554" t="s">
        <v>573</v>
      </c>
      <c r="C26" s="555" t="s">
        <v>569</v>
      </c>
      <c r="D26" s="556">
        <v>105</v>
      </c>
      <c r="E26" s="556">
        <v>35</v>
      </c>
      <c r="F26" s="557">
        <v>70</v>
      </c>
      <c r="G26" s="556">
        <v>50</v>
      </c>
      <c r="H26" s="556">
        <v>20</v>
      </c>
      <c r="I26" s="558">
        <v>0</v>
      </c>
      <c r="J26" s="559">
        <v>38</v>
      </c>
      <c r="K26" s="559">
        <v>32</v>
      </c>
      <c r="L26" s="557"/>
      <c r="M26" s="557"/>
      <c r="N26" s="557"/>
      <c r="O26" s="557"/>
      <c r="P26" s="560"/>
      <c r="Q26" s="560"/>
    </row>
    <row r="27" spans="1:17">
      <c r="A27" s="561" t="s">
        <v>229</v>
      </c>
      <c r="B27" s="550" t="s">
        <v>59</v>
      </c>
      <c r="C27" s="551" t="s">
        <v>574</v>
      </c>
      <c r="D27" s="552">
        <v>836</v>
      </c>
      <c r="E27" s="552">
        <v>279</v>
      </c>
      <c r="F27" s="552">
        <v>557</v>
      </c>
      <c r="G27" s="552">
        <v>323</v>
      </c>
      <c r="H27" s="552">
        <v>234</v>
      </c>
      <c r="I27" s="552">
        <f>SUM(I28:I30)</f>
        <v>0</v>
      </c>
      <c r="J27" s="552">
        <v>102</v>
      </c>
      <c r="K27" s="552">
        <v>82</v>
      </c>
      <c r="L27" s="552">
        <v>68</v>
      </c>
      <c r="M27" s="552">
        <v>62</v>
      </c>
      <c r="N27" s="552">
        <v>112</v>
      </c>
      <c r="O27" s="552">
        <v>131</v>
      </c>
      <c r="P27" s="552">
        <f>SUM(P28:P30)</f>
        <v>0</v>
      </c>
      <c r="Q27" s="552">
        <f>SUM(Q28:Q30)</f>
        <v>0</v>
      </c>
    </row>
    <row r="28" spans="1:17">
      <c r="A28" s="553" t="s">
        <v>575</v>
      </c>
      <c r="B28" s="554" t="s">
        <v>576</v>
      </c>
      <c r="C28" s="555" t="s">
        <v>577</v>
      </c>
      <c r="D28" s="556">
        <v>442</v>
      </c>
      <c r="E28" s="556">
        <v>147</v>
      </c>
      <c r="F28" s="557">
        <v>295</v>
      </c>
      <c r="G28" s="556">
        <v>155</v>
      </c>
      <c r="H28" s="556">
        <v>140</v>
      </c>
      <c r="I28" s="558">
        <v>0</v>
      </c>
      <c r="J28" s="559">
        <v>56</v>
      </c>
      <c r="K28" s="559">
        <v>34</v>
      </c>
      <c r="L28" s="557">
        <v>34</v>
      </c>
      <c r="M28" s="557">
        <v>38</v>
      </c>
      <c r="N28" s="557">
        <v>62</v>
      </c>
      <c r="O28" s="557">
        <v>71</v>
      </c>
      <c r="P28" s="560"/>
      <c r="Q28" s="560"/>
    </row>
    <row r="29" spans="1:17">
      <c r="A29" s="553" t="s">
        <v>578</v>
      </c>
      <c r="B29" s="554" t="s">
        <v>51</v>
      </c>
      <c r="C29" s="555" t="s">
        <v>579</v>
      </c>
      <c r="D29" s="556">
        <v>136</v>
      </c>
      <c r="E29" s="556">
        <v>46</v>
      </c>
      <c r="F29" s="557">
        <v>90</v>
      </c>
      <c r="G29" s="556">
        <v>34</v>
      </c>
      <c r="H29" s="556">
        <v>56</v>
      </c>
      <c r="I29" s="558">
        <v>0</v>
      </c>
      <c r="J29" s="559">
        <v>0</v>
      </c>
      <c r="K29" s="559">
        <v>0</v>
      </c>
      <c r="L29" s="557">
        <v>0</v>
      </c>
      <c r="M29" s="557">
        <v>0</v>
      </c>
      <c r="N29" s="557">
        <v>30</v>
      </c>
      <c r="O29" s="557">
        <v>60</v>
      </c>
      <c r="P29" s="560"/>
      <c r="Q29" s="560"/>
    </row>
    <row r="30" spans="1:17">
      <c r="A30" s="553" t="s">
        <v>580</v>
      </c>
      <c r="B30" s="554" t="s">
        <v>62</v>
      </c>
      <c r="C30" s="555" t="s">
        <v>581</v>
      </c>
      <c r="D30" s="556">
        <v>258</v>
      </c>
      <c r="E30" s="556">
        <v>86</v>
      </c>
      <c r="F30" s="557">
        <v>172</v>
      </c>
      <c r="G30" s="556">
        <v>134</v>
      </c>
      <c r="H30" s="556">
        <v>38</v>
      </c>
      <c r="I30" s="558">
        <v>0</v>
      </c>
      <c r="J30" s="559">
        <v>46</v>
      </c>
      <c r="K30" s="559">
        <v>48</v>
      </c>
      <c r="L30" s="557">
        <v>34</v>
      </c>
      <c r="M30" s="557">
        <v>24</v>
      </c>
      <c r="N30" s="557">
        <v>20</v>
      </c>
      <c r="O30" s="557"/>
      <c r="P30" s="560"/>
      <c r="Q30" s="560"/>
    </row>
    <row r="31" spans="1:17" ht="40.5">
      <c r="A31" s="561" t="s">
        <v>68</v>
      </c>
      <c r="B31" s="562" t="s">
        <v>582</v>
      </c>
      <c r="C31" s="563"/>
      <c r="D31" s="552">
        <f t="shared" ref="D31:Q31" si="0">SUM(D32:D33)</f>
        <v>0</v>
      </c>
      <c r="E31" s="552">
        <f t="shared" si="0"/>
        <v>0</v>
      </c>
      <c r="F31" s="552">
        <f t="shared" si="0"/>
        <v>0</v>
      </c>
      <c r="G31" s="552">
        <f t="shared" si="0"/>
        <v>0</v>
      </c>
      <c r="H31" s="552">
        <f t="shared" si="0"/>
        <v>0</v>
      </c>
      <c r="I31" s="552">
        <f t="shared" si="0"/>
        <v>0</v>
      </c>
      <c r="J31" s="552">
        <f t="shared" si="0"/>
        <v>0</v>
      </c>
      <c r="K31" s="552">
        <f t="shared" si="0"/>
        <v>0</v>
      </c>
      <c r="L31" s="552">
        <f t="shared" si="0"/>
        <v>0</v>
      </c>
      <c r="M31" s="552">
        <f t="shared" si="0"/>
        <v>0</v>
      </c>
      <c r="N31" s="552">
        <f t="shared" si="0"/>
        <v>0</v>
      </c>
      <c r="O31" s="552">
        <f t="shared" si="0"/>
        <v>0</v>
      </c>
      <c r="P31" s="552">
        <f t="shared" si="0"/>
        <v>0</v>
      </c>
      <c r="Q31" s="552">
        <f t="shared" si="0"/>
        <v>0</v>
      </c>
    </row>
    <row r="32" spans="1:17">
      <c r="A32" s="553" t="s">
        <v>71</v>
      </c>
      <c r="B32" s="554"/>
      <c r="C32" s="564"/>
      <c r="D32" s="556"/>
      <c r="E32" s="556"/>
      <c r="F32" s="557">
        <f>G32+H32+I32</f>
        <v>0</v>
      </c>
      <c r="G32" s="556"/>
      <c r="H32" s="556"/>
      <c r="I32" s="556"/>
      <c r="J32" s="557"/>
      <c r="K32" s="557"/>
      <c r="L32" s="557"/>
      <c r="M32" s="557"/>
      <c r="N32" s="557"/>
      <c r="O32" s="557"/>
      <c r="P32" s="560"/>
      <c r="Q32" s="560"/>
    </row>
    <row r="33" spans="1:17">
      <c r="A33" s="553" t="s">
        <v>73</v>
      </c>
      <c r="B33" s="554"/>
      <c r="C33" s="564"/>
      <c r="D33" s="556"/>
      <c r="E33" s="556"/>
      <c r="F33" s="557">
        <f>G33+H33+I33</f>
        <v>0</v>
      </c>
      <c r="G33" s="556"/>
      <c r="H33" s="556"/>
      <c r="I33" s="556"/>
      <c r="J33" s="557"/>
      <c r="K33" s="557"/>
      <c r="L33" s="557"/>
      <c r="M33" s="557"/>
      <c r="N33" s="557"/>
      <c r="O33" s="557"/>
      <c r="P33" s="560"/>
      <c r="Q33" s="560"/>
    </row>
    <row r="34" spans="1:17" ht="40.5">
      <c r="A34" s="565" t="s">
        <v>83</v>
      </c>
      <c r="B34" s="566" t="s">
        <v>583</v>
      </c>
      <c r="C34" s="564"/>
      <c r="D34" s="552">
        <f t="shared" ref="D34:Q34" si="1">SUM(D35:D36)</f>
        <v>0</v>
      </c>
      <c r="E34" s="552">
        <f t="shared" si="1"/>
        <v>0</v>
      </c>
      <c r="F34" s="552">
        <f t="shared" si="1"/>
        <v>0</v>
      </c>
      <c r="G34" s="552">
        <f t="shared" si="1"/>
        <v>0</v>
      </c>
      <c r="H34" s="552">
        <f t="shared" si="1"/>
        <v>0</v>
      </c>
      <c r="I34" s="552">
        <f t="shared" si="1"/>
        <v>0</v>
      </c>
      <c r="J34" s="552">
        <f t="shared" si="1"/>
        <v>0</v>
      </c>
      <c r="K34" s="552">
        <f t="shared" si="1"/>
        <v>0</v>
      </c>
      <c r="L34" s="552">
        <f t="shared" si="1"/>
        <v>0</v>
      </c>
      <c r="M34" s="552">
        <f t="shared" si="1"/>
        <v>0</v>
      </c>
      <c r="N34" s="552">
        <f t="shared" si="1"/>
        <v>0</v>
      </c>
      <c r="O34" s="552">
        <f t="shared" si="1"/>
        <v>0</v>
      </c>
      <c r="P34" s="552">
        <f t="shared" si="1"/>
        <v>0</v>
      </c>
      <c r="Q34" s="552">
        <f t="shared" si="1"/>
        <v>0</v>
      </c>
    </row>
    <row r="35" spans="1:17">
      <c r="A35" s="553" t="s">
        <v>86</v>
      </c>
      <c r="B35" s="567"/>
      <c r="C35" s="564"/>
      <c r="D35" s="556"/>
      <c r="E35" s="556"/>
      <c r="F35" s="557">
        <f>G35+H35+I35</f>
        <v>0</v>
      </c>
      <c r="G35" s="556"/>
      <c r="H35" s="556"/>
      <c r="I35" s="556"/>
      <c r="J35" s="557"/>
      <c r="K35" s="557"/>
      <c r="L35" s="557"/>
      <c r="M35" s="557"/>
      <c r="N35" s="557"/>
      <c r="O35" s="557"/>
      <c r="P35" s="560"/>
      <c r="Q35" s="560"/>
    </row>
    <row r="36" spans="1:17">
      <c r="A36" s="553" t="s">
        <v>88</v>
      </c>
      <c r="B36" s="567"/>
      <c r="C36" s="564"/>
      <c r="D36" s="556"/>
      <c r="E36" s="556"/>
      <c r="F36" s="557">
        <f>G36+H36+I36</f>
        <v>0</v>
      </c>
      <c r="G36" s="556"/>
      <c r="H36" s="556"/>
      <c r="I36" s="556"/>
      <c r="J36" s="557"/>
      <c r="K36" s="557"/>
      <c r="L36" s="557"/>
      <c r="M36" s="557"/>
      <c r="N36" s="557"/>
      <c r="O36" s="557"/>
      <c r="P36" s="560"/>
      <c r="Q36" s="560"/>
    </row>
    <row r="37" spans="1:17">
      <c r="A37" s="565" t="s">
        <v>93</v>
      </c>
      <c r="B37" s="568" t="s">
        <v>94</v>
      </c>
      <c r="C37" s="563" t="s">
        <v>584</v>
      </c>
      <c r="D37" s="552">
        <v>358</v>
      </c>
      <c r="E37" s="552">
        <v>112</v>
      </c>
      <c r="F37" s="552">
        <v>246</v>
      </c>
      <c r="G37" s="552">
        <v>186</v>
      </c>
      <c r="H37" s="552">
        <v>60</v>
      </c>
      <c r="I37" s="552">
        <f>SUM(I38:I43)</f>
        <v>0</v>
      </c>
      <c r="J37" s="552">
        <v>30</v>
      </c>
      <c r="K37" s="552">
        <v>70</v>
      </c>
      <c r="L37" s="552">
        <v>32</v>
      </c>
      <c r="M37" s="552">
        <v>72</v>
      </c>
      <c r="N37" s="552">
        <f>SUM(N38:N43)</f>
        <v>0</v>
      </c>
      <c r="O37" s="552">
        <v>42</v>
      </c>
      <c r="P37" s="552">
        <f>SUM(P38:P43)</f>
        <v>0</v>
      </c>
      <c r="Q37" s="552">
        <f>SUM(Q38:Q43)</f>
        <v>0</v>
      </c>
    </row>
    <row r="38" spans="1:17">
      <c r="A38" s="553" t="s">
        <v>96</v>
      </c>
      <c r="B38" s="567" t="s">
        <v>585</v>
      </c>
      <c r="C38" s="564" t="s">
        <v>586</v>
      </c>
      <c r="D38" s="556">
        <v>46</v>
      </c>
      <c r="E38" s="556">
        <v>14</v>
      </c>
      <c r="F38" s="557">
        <v>32</v>
      </c>
      <c r="G38" s="556">
        <v>22</v>
      </c>
      <c r="H38" s="556">
        <v>10</v>
      </c>
      <c r="I38" s="556">
        <v>0</v>
      </c>
      <c r="J38" s="557">
        <v>0</v>
      </c>
      <c r="K38" s="557">
        <v>32</v>
      </c>
      <c r="L38" s="557">
        <v>0</v>
      </c>
      <c r="M38" s="557">
        <v>0</v>
      </c>
      <c r="N38" s="557">
        <v>0</v>
      </c>
      <c r="O38" s="557"/>
      <c r="P38" s="560"/>
      <c r="Q38" s="560"/>
    </row>
    <row r="39" spans="1:17" ht="40.5">
      <c r="A39" s="553" t="s">
        <v>98</v>
      </c>
      <c r="B39" s="567" t="s">
        <v>587</v>
      </c>
      <c r="C39" s="564" t="s">
        <v>569</v>
      </c>
      <c r="D39" s="556">
        <v>88</v>
      </c>
      <c r="E39" s="556">
        <v>28</v>
      </c>
      <c r="F39" s="557">
        <v>60</v>
      </c>
      <c r="G39" s="556">
        <v>54</v>
      </c>
      <c r="H39" s="556">
        <v>6</v>
      </c>
      <c r="I39" s="556">
        <v>0</v>
      </c>
      <c r="J39" s="557">
        <v>30</v>
      </c>
      <c r="K39" s="557">
        <v>30</v>
      </c>
      <c r="L39" s="557"/>
      <c r="M39" s="557"/>
      <c r="N39" s="557"/>
      <c r="O39" s="557"/>
      <c r="P39" s="560"/>
      <c r="Q39" s="560"/>
    </row>
    <row r="40" spans="1:17" ht="40.5">
      <c r="A40" s="553" t="s">
        <v>100</v>
      </c>
      <c r="B40" s="567" t="s">
        <v>588</v>
      </c>
      <c r="C40" s="564" t="s">
        <v>57</v>
      </c>
      <c r="D40" s="556">
        <v>58</v>
      </c>
      <c r="E40" s="556">
        <v>18</v>
      </c>
      <c r="F40" s="557">
        <v>40</v>
      </c>
      <c r="G40" s="556">
        <v>38</v>
      </c>
      <c r="H40" s="556">
        <v>2</v>
      </c>
      <c r="I40" s="556">
        <v>0</v>
      </c>
      <c r="J40" s="557"/>
      <c r="K40" s="557">
        <v>40</v>
      </c>
      <c r="L40" s="557"/>
      <c r="M40" s="557"/>
      <c r="N40" s="557"/>
      <c r="O40" s="557"/>
      <c r="P40" s="560"/>
      <c r="Q40" s="560"/>
    </row>
    <row r="41" spans="1:17">
      <c r="A41" s="553" t="s">
        <v>102</v>
      </c>
      <c r="B41" s="567" t="s">
        <v>589</v>
      </c>
      <c r="C41" s="564" t="s">
        <v>57</v>
      </c>
      <c r="D41" s="556">
        <v>46</v>
      </c>
      <c r="E41" s="556">
        <v>14</v>
      </c>
      <c r="F41" s="557">
        <v>32</v>
      </c>
      <c r="G41" s="556">
        <v>24</v>
      </c>
      <c r="H41" s="556">
        <v>8</v>
      </c>
      <c r="I41" s="556">
        <v>0</v>
      </c>
      <c r="J41" s="557"/>
      <c r="K41" s="557"/>
      <c r="L41" s="557"/>
      <c r="M41" s="557">
        <v>32</v>
      </c>
      <c r="N41" s="557"/>
      <c r="O41" s="557"/>
      <c r="P41" s="560"/>
      <c r="Q41" s="560"/>
    </row>
    <row r="42" spans="1:17">
      <c r="A42" s="553" t="s">
        <v>104</v>
      </c>
      <c r="B42" s="567" t="s">
        <v>121</v>
      </c>
      <c r="C42" s="564" t="s">
        <v>57</v>
      </c>
      <c r="D42" s="556">
        <v>58</v>
      </c>
      <c r="E42" s="556">
        <v>18</v>
      </c>
      <c r="F42" s="557">
        <v>40</v>
      </c>
      <c r="G42" s="556">
        <v>20</v>
      </c>
      <c r="H42" s="556">
        <v>20</v>
      </c>
      <c r="I42" s="556">
        <v>0</v>
      </c>
      <c r="J42" s="557"/>
      <c r="K42" s="557"/>
      <c r="L42" s="557"/>
      <c r="M42" s="557">
        <v>40</v>
      </c>
      <c r="N42" s="557"/>
      <c r="O42" s="557"/>
      <c r="P42" s="560"/>
      <c r="Q42" s="560"/>
    </row>
    <row r="43" spans="1:17">
      <c r="A43" s="553" t="s">
        <v>590</v>
      </c>
      <c r="B43" s="567" t="s">
        <v>591</v>
      </c>
      <c r="C43" s="564" t="s">
        <v>586</v>
      </c>
      <c r="D43" s="556">
        <v>62</v>
      </c>
      <c r="E43" s="556">
        <v>20</v>
      </c>
      <c r="F43" s="557">
        <v>42</v>
      </c>
      <c r="G43" s="556">
        <v>28</v>
      </c>
      <c r="H43" s="556">
        <v>14</v>
      </c>
      <c r="I43" s="556">
        <v>0</v>
      </c>
      <c r="J43" s="557"/>
      <c r="K43" s="557"/>
      <c r="L43" s="557"/>
      <c r="M43" s="557"/>
      <c r="N43" s="557"/>
      <c r="O43" s="557">
        <v>42</v>
      </c>
      <c r="P43" s="560"/>
      <c r="Q43" s="560"/>
    </row>
    <row r="44" spans="1:17">
      <c r="A44" s="549" t="s">
        <v>130</v>
      </c>
      <c r="B44" s="569" t="s">
        <v>592</v>
      </c>
      <c r="C44" s="563" t="s">
        <v>593</v>
      </c>
      <c r="D44" s="570">
        <v>1236</v>
      </c>
      <c r="E44" s="570">
        <v>406</v>
      </c>
      <c r="F44" s="570">
        <v>830</v>
      </c>
      <c r="G44" s="570">
        <v>448</v>
      </c>
      <c r="H44" s="570">
        <v>382</v>
      </c>
      <c r="I44" s="570">
        <f>I45+I48</f>
        <v>0</v>
      </c>
      <c r="J44" s="570">
        <v>134</v>
      </c>
      <c r="K44" s="570">
        <v>109</v>
      </c>
      <c r="L44" s="570">
        <v>174</v>
      </c>
      <c r="M44" s="570">
        <v>167</v>
      </c>
      <c r="N44" s="570">
        <v>56</v>
      </c>
      <c r="O44" s="570">
        <v>190</v>
      </c>
      <c r="P44" s="557">
        <f>P45+P48</f>
        <v>0</v>
      </c>
      <c r="Q44" s="560">
        <f>Q45+Q48</f>
        <v>0</v>
      </c>
    </row>
    <row r="45" spans="1:17" ht="40.5">
      <c r="A45" s="549" t="s">
        <v>133</v>
      </c>
      <c r="B45" s="571" t="s">
        <v>594</v>
      </c>
      <c r="C45" s="564" t="s">
        <v>36</v>
      </c>
      <c r="D45" s="557">
        <v>870</v>
      </c>
      <c r="E45" s="557">
        <v>286</v>
      </c>
      <c r="F45" s="557">
        <v>584</v>
      </c>
      <c r="G45" s="557">
        <v>314</v>
      </c>
      <c r="H45" s="557">
        <v>270</v>
      </c>
      <c r="I45" s="557">
        <f>SUM(I46:I47)</f>
        <v>0</v>
      </c>
      <c r="J45" s="557">
        <v>134</v>
      </c>
      <c r="K45" s="557">
        <v>109</v>
      </c>
      <c r="L45" s="557">
        <v>174</v>
      </c>
      <c r="M45" s="557">
        <v>167</v>
      </c>
      <c r="N45" s="557">
        <f>SUM(N46:N47)</f>
        <v>0</v>
      </c>
      <c r="O45" s="557">
        <f>SUM(O46:O47)</f>
        <v>0</v>
      </c>
      <c r="P45" s="557">
        <f>SUM(P46:P47)</f>
        <v>0</v>
      </c>
      <c r="Q45" s="560">
        <f>SUM(Q46:Q47)</f>
        <v>0</v>
      </c>
    </row>
    <row r="46" spans="1:17" ht="40.5">
      <c r="A46" s="572" t="s">
        <v>136</v>
      </c>
      <c r="B46" s="573" t="s">
        <v>595</v>
      </c>
      <c r="C46" s="564" t="s">
        <v>596</v>
      </c>
      <c r="D46" s="556">
        <v>182</v>
      </c>
      <c r="E46" s="556">
        <v>60</v>
      </c>
      <c r="F46" s="557">
        <v>122</v>
      </c>
      <c r="G46" s="556">
        <v>112</v>
      </c>
      <c r="H46" s="556">
        <v>10</v>
      </c>
      <c r="I46" s="556">
        <v>0</v>
      </c>
      <c r="J46" s="557">
        <v>40</v>
      </c>
      <c r="K46" s="557">
        <v>48</v>
      </c>
      <c r="L46" s="557">
        <v>34</v>
      </c>
      <c r="M46" s="557"/>
      <c r="N46" s="557"/>
      <c r="O46" s="557"/>
      <c r="P46" s="560"/>
      <c r="Q46" s="560"/>
    </row>
    <row r="47" spans="1:17" ht="40.5">
      <c r="A47" s="574" t="s">
        <v>328</v>
      </c>
      <c r="B47" s="567" t="s">
        <v>594</v>
      </c>
      <c r="C47" s="564" t="s">
        <v>597</v>
      </c>
      <c r="D47" s="556">
        <v>688</v>
      </c>
      <c r="E47" s="556">
        <v>226</v>
      </c>
      <c r="F47" s="557">
        <v>462</v>
      </c>
      <c r="G47" s="556">
        <v>192</v>
      </c>
      <c r="H47" s="556">
        <v>270</v>
      </c>
      <c r="I47" s="556">
        <v>0</v>
      </c>
      <c r="J47" s="557">
        <v>94</v>
      </c>
      <c r="K47" s="557">
        <v>61</v>
      </c>
      <c r="L47" s="557">
        <v>140</v>
      </c>
      <c r="M47" s="557">
        <v>167</v>
      </c>
      <c r="N47" s="557"/>
      <c r="O47" s="557"/>
      <c r="P47" s="560"/>
      <c r="Q47" s="560"/>
    </row>
    <row r="48" spans="1:17">
      <c r="A48" s="549" t="s">
        <v>148</v>
      </c>
      <c r="B48" s="571" t="s">
        <v>598</v>
      </c>
      <c r="C48" s="564" t="s">
        <v>36</v>
      </c>
      <c r="D48" s="557">
        <v>366</v>
      </c>
      <c r="E48" s="557">
        <v>120</v>
      </c>
      <c r="F48" s="557">
        <v>246</v>
      </c>
      <c r="G48" s="557">
        <v>144</v>
      </c>
      <c r="H48" s="557">
        <v>102</v>
      </c>
      <c r="I48" s="557">
        <f>SUM(I50:I50)</f>
        <v>0</v>
      </c>
      <c r="J48" s="557">
        <f>SUM(J50:J50)</f>
        <v>0</v>
      </c>
      <c r="K48" s="557">
        <f>SUM(K50:K50)</f>
        <v>0</v>
      </c>
      <c r="L48" s="557">
        <f>SUM(L50:L50)</f>
        <v>0</v>
      </c>
      <c r="M48" s="557">
        <v>0</v>
      </c>
      <c r="N48" s="557">
        <v>56</v>
      </c>
      <c r="O48" s="557">
        <v>190</v>
      </c>
      <c r="P48" s="557">
        <f>SUM(P50:P50)</f>
        <v>0</v>
      </c>
      <c r="Q48" s="560">
        <f>SUM(Q50:Q50)</f>
        <v>0</v>
      </c>
    </row>
    <row r="49" spans="1:17" ht="40.5">
      <c r="A49" s="572" t="s">
        <v>150</v>
      </c>
      <c r="B49" s="573" t="s">
        <v>599</v>
      </c>
      <c r="C49" s="564" t="s">
        <v>579</v>
      </c>
      <c r="D49" s="556">
        <v>366</v>
      </c>
      <c r="E49" s="556">
        <v>120</v>
      </c>
      <c r="F49" s="557">
        <v>246</v>
      </c>
      <c r="G49" s="556">
        <v>144</v>
      </c>
      <c r="H49" s="556">
        <v>102</v>
      </c>
      <c r="I49" s="556"/>
      <c r="J49" s="557"/>
      <c r="K49" s="557"/>
      <c r="L49" s="557"/>
      <c r="M49" s="557"/>
      <c r="N49" s="557">
        <v>56</v>
      </c>
      <c r="O49" s="557">
        <v>190</v>
      </c>
      <c r="P49" s="560"/>
      <c r="Q49" s="560"/>
    </row>
    <row r="50" spans="1:17">
      <c r="A50" s="572" t="s">
        <v>600</v>
      </c>
      <c r="B50" s="573" t="s">
        <v>77</v>
      </c>
      <c r="C50" s="564" t="s">
        <v>601</v>
      </c>
      <c r="D50" s="556">
        <v>80</v>
      </c>
      <c r="E50" s="556">
        <v>40</v>
      </c>
      <c r="F50" s="557">
        <v>40</v>
      </c>
      <c r="G50" s="556"/>
      <c r="H50" s="556">
        <v>40</v>
      </c>
      <c r="I50" s="556">
        <v>0</v>
      </c>
      <c r="J50" s="557"/>
      <c r="K50" s="557"/>
      <c r="L50" s="557"/>
      <c r="M50" s="557">
        <v>0</v>
      </c>
      <c r="N50" s="557">
        <v>14</v>
      </c>
      <c r="O50" s="557">
        <v>26</v>
      </c>
      <c r="P50" s="560"/>
      <c r="Q50" s="560"/>
    </row>
    <row r="51" spans="1:17">
      <c r="A51" s="575"/>
      <c r="B51" s="576" t="s">
        <v>602</v>
      </c>
      <c r="C51" s="563" t="s">
        <v>603</v>
      </c>
      <c r="D51" s="570">
        <f>D17+D27+D31+D34+D37+D44+D50</f>
        <v>4158</v>
      </c>
      <c r="E51" s="570">
        <f>E17+E27+E31+E34+E37+E44+E50</f>
        <v>1386</v>
      </c>
      <c r="F51" s="570">
        <f>F17+F27+F31+F34+F37+F44+F50</f>
        <v>2772</v>
      </c>
      <c r="G51" s="570">
        <f>G17+G27+G31+G34+G37+G44+G50</f>
        <v>1626</v>
      </c>
      <c r="H51" s="570">
        <f>H17+H27+H31+H34+H37+H44+H50</f>
        <v>1146</v>
      </c>
      <c r="I51" s="570">
        <f>I17+I27+I31+I34+I37+I44</f>
        <v>0</v>
      </c>
      <c r="J51" s="570">
        <f>J17+J27+J31+J34+J37+J44</f>
        <v>612</v>
      </c>
      <c r="K51" s="570">
        <f>K17+K27+K31+K34+K37+K44</f>
        <v>576</v>
      </c>
      <c r="L51" s="570">
        <f>L17+L27+L31+L34+L37+L44</f>
        <v>432</v>
      </c>
      <c r="M51" s="570">
        <f>M17+M27+M31+M34+M37+M44+M50</f>
        <v>432</v>
      </c>
      <c r="N51" s="570">
        <v>468</v>
      </c>
      <c r="O51" s="570">
        <v>468</v>
      </c>
      <c r="P51" s="570">
        <f>P17+P27+P31+P34+P37+P44</f>
        <v>0</v>
      </c>
      <c r="Q51" s="552">
        <f>Q17+Q27+Q31+Q34+Q37+Q44</f>
        <v>0</v>
      </c>
    </row>
    <row r="52" spans="1:17" ht="23.25">
      <c r="A52" s="1188" t="s">
        <v>604</v>
      </c>
      <c r="B52" s="1189"/>
      <c r="C52" s="1189"/>
      <c r="D52" s="1189"/>
      <c r="E52" s="577"/>
      <c r="F52" s="1190" t="s">
        <v>176</v>
      </c>
      <c r="G52" s="1192" t="s">
        <v>605</v>
      </c>
      <c r="H52" s="1192"/>
      <c r="I52" s="1186"/>
      <c r="J52" s="578">
        <f t="shared" ref="J52:Q52" si="2">J51</f>
        <v>612</v>
      </c>
      <c r="K52" s="578">
        <f t="shared" si="2"/>
        <v>576</v>
      </c>
      <c r="L52" s="578">
        <f t="shared" si="2"/>
        <v>432</v>
      </c>
      <c r="M52" s="578">
        <f t="shared" si="2"/>
        <v>432</v>
      </c>
      <c r="N52" s="578">
        <f t="shared" si="2"/>
        <v>468</v>
      </c>
      <c r="O52" s="578">
        <f t="shared" si="2"/>
        <v>468</v>
      </c>
      <c r="P52" s="578">
        <f t="shared" si="2"/>
        <v>0</v>
      </c>
      <c r="Q52" s="578">
        <f t="shared" si="2"/>
        <v>0</v>
      </c>
    </row>
    <row r="53" spans="1:17" ht="23.25">
      <c r="A53" s="1193" t="s">
        <v>606</v>
      </c>
      <c r="B53" s="1194"/>
      <c r="C53" s="1194"/>
      <c r="D53" s="1194"/>
      <c r="E53" s="1194"/>
      <c r="F53" s="1190"/>
      <c r="G53" s="1192" t="s">
        <v>462</v>
      </c>
      <c r="H53" s="1192"/>
      <c r="I53" s="1186"/>
      <c r="J53" s="532"/>
      <c r="K53" s="532"/>
      <c r="L53" s="579"/>
      <c r="M53" s="579"/>
      <c r="N53" s="579"/>
      <c r="O53" s="579"/>
      <c r="P53" s="579"/>
      <c r="Q53" s="532"/>
    </row>
    <row r="54" spans="1:17" ht="73.5" customHeight="1">
      <c r="A54" s="1195" t="s">
        <v>607</v>
      </c>
      <c r="B54" s="1195"/>
      <c r="C54" s="1195"/>
      <c r="D54" s="1195"/>
      <c r="E54" s="1196"/>
      <c r="F54" s="1190"/>
      <c r="G54" s="1192" t="s">
        <v>608</v>
      </c>
      <c r="H54" s="1192"/>
      <c r="I54" s="1186"/>
      <c r="J54" s="532"/>
      <c r="K54" s="532">
        <v>252</v>
      </c>
      <c r="L54" s="532">
        <v>144</v>
      </c>
      <c r="M54" s="532">
        <v>180</v>
      </c>
      <c r="N54" s="532">
        <v>36</v>
      </c>
      <c r="O54" s="532">
        <v>144</v>
      </c>
      <c r="P54" s="532"/>
      <c r="Q54" s="532"/>
    </row>
    <row r="55" spans="1:17" ht="23.25">
      <c r="A55" s="580"/>
      <c r="B55" s="581"/>
      <c r="C55" s="581"/>
      <c r="D55" s="581"/>
      <c r="E55" s="581"/>
      <c r="F55" s="1190"/>
      <c r="G55" s="1192" t="s">
        <v>609</v>
      </c>
      <c r="H55" s="1192"/>
      <c r="I55" s="1186"/>
      <c r="J55" s="582"/>
      <c r="K55" s="582"/>
      <c r="L55" s="532"/>
      <c r="M55" s="532">
        <v>216</v>
      </c>
      <c r="N55" s="532">
        <v>288</v>
      </c>
      <c r="O55" s="532">
        <v>144</v>
      </c>
      <c r="P55" s="532"/>
      <c r="Q55" s="532"/>
    </row>
    <row r="56" spans="1:17" ht="25.5" customHeight="1" thickBot="1">
      <c r="A56" s="1197"/>
      <c r="B56" s="1198"/>
      <c r="C56" s="1198"/>
      <c r="D56" s="1198"/>
      <c r="E56" s="1199"/>
      <c r="F56" s="1190"/>
      <c r="G56" s="1200" t="s">
        <v>178</v>
      </c>
      <c r="H56" s="1201"/>
      <c r="I56" s="1201"/>
      <c r="J56" s="582"/>
      <c r="K56" s="582"/>
      <c r="L56" s="532"/>
      <c r="M56" s="532"/>
      <c r="N56" s="532"/>
      <c r="O56" s="532"/>
      <c r="P56" s="532"/>
      <c r="Q56" s="532"/>
    </row>
    <row r="57" spans="1:17" ht="24" thickBot="1">
      <c r="A57" s="1197"/>
      <c r="B57" s="1198"/>
      <c r="C57" s="1198"/>
      <c r="D57" s="1198"/>
      <c r="E57" s="1199"/>
      <c r="F57" s="1191"/>
      <c r="G57" s="1202">
        <f>SUM(J57:Q57)</f>
        <v>4392</v>
      </c>
      <c r="H57" s="1203"/>
      <c r="I57" s="1204"/>
      <c r="J57" s="583">
        <f t="shared" ref="J57:Q57" si="3">SUM(J52:J56)</f>
        <v>612</v>
      </c>
      <c r="K57" s="583">
        <f t="shared" si="3"/>
        <v>828</v>
      </c>
      <c r="L57" s="583">
        <f t="shared" si="3"/>
        <v>576</v>
      </c>
      <c r="M57" s="583">
        <f t="shared" si="3"/>
        <v>828</v>
      </c>
      <c r="N57" s="583">
        <f t="shared" si="3"/>
        <v>792</v>
      </c>
      <c r="O57" s="583">
        <f t="shared" si="3"/>
        <v>756</v>
      </c>
      <c r="P57" s="583">
        <f t="shared" si="3"/>
        <v>0</v>
      </c>
      <c r="Q57" s="583">
        <f t="shared" si="3"/>
        <v>0</v>
      </c>
    </row>
    <row r="58" spans="1:17">
      <c r="A58" s="584"/>
      <c r="B58" s="585"/>
      <c r="C58" s="585"/>
      <c r="D58" s="585"/>
      <c r="E58" s="585"/>
      <c r="F58" s="1190"/>
      <c r="G58" s="1205" t="s">
        <v>610</v>
      </c>
      <c r="H58" s="1206"/>
      <c r="I58" s="1207"/>
      <c r="J58" s="532"/>
      <c r="K58" s="532">
        <v>3</v>
      </c>
      <c r="L58" s="532">
        <v>2</v>
      </c>
      <c r="M58" s="532">
        <v>3</v>
      </c>
      <c r="N58" s="532">
        <v>1</v>
      </c>
      <c r="O58" s="532">
        <v>3</v>
      </c>
      <c r="P58" s="532"/>
      <c r="Q58" s="532"/>
    </row>
    <row r="59" spans="1:17">
      <c r="A59" s="584"/>
      <c r="B59" s="585"/>
      <c r="C59" s="585"/>
      <c r="D59" s="585"/>
      <c r="E59" s="585"/>
      <c r="F59" s="1190"/>
      <c r="G59" s="1208" t="s">
        <v>611</v>
      </c>
      <c r="H59" s="1192"/>
      <c r="I59" s="1186"/>
      <c r="J59" s="532"/>
      <c r="K59" s="532">
        <v>10</v>
      </c>
      <c r="L59" s="586">
        <v>2</v>
      </c>
      <c r="M59" s="586">
        <v>7</v>
      </c>
      <c r="N59" s="586">
        <v>4</v>
      </c>
      <c r="O59" s="586">
        <v>5</v>
      </c>
      <c r="P59" s="586"/>
      <c r="Q59" s="586"/>
    </row>
    <row r="60" spans="1:17" ht="20.45" customHeight="1">
      <c r="A60" s="584"/>
      <c r="B60" s="585"/>
      <c r="C60" s="585"/>
      <c r="D60" s="585"/>
      <c r="E60" s="585"/>
      <c r="F60" s="1190"/>
      <c r="G60" s="1186" t="s">
        <v>612</v>
      </c>
      <c r="H60" s="1187"/>
      <c r="I60" s="1187"/>
      <c r="J60" s="532"/>
      <c r="K60" s="532">
        <v>0</v>
      </c>
      <c r="L60" s="586">
        <v>1</v>
      </c>
      <c r="M60" s="586">
        <v>0</v>
      </c>
      <c r="N60" s="586">
        <v>0</v>
      </c>
      <c r="O60" s="586">
        <v>1</v>
      </c>
      <c r="P60" s="586"/>
      <c r="Q60" s="586"/>
    </row>
    <row r="61" spans="1:17">
      <c r="A61" s="587"/>
      <c r="B61" s="588"/>
      <c r="C61" s="588"/>
      <c r="D61" s="588"/>
      <c r="E61" s="588"/>
      <c r="F61" s="1190"/>
      <c r="G61" s="1186"/>
      <c r="H61" s="1187"/>
      <c r="I61" s="1187"/>
      <c r="J61" s="586">
        <f t="shared" ref="J61:Q61" si="4">SUM(J58:J60)</f>
        <v>0</v>
      </c>
      <c r="K61" s="586">
        <f t="shared" si="4"/>
        <v>13</v>
      </c>
      <c r="L61" s="586">
        <f t="shared" si="4"/>
        <v>5</v>
      </c>
      <c r="M61" s="586">
        <f t="shared" si="4"/>
        <v>10</v>
      </c>
      <c r="N61" s="586">
        <f t="shared" si="4"/>
        <v>5</v>
      </c>
      <c r="O61" s="586">
        <f t="shared" si="4"/>
        <v>9</v>
      </c>
      <c r="P61" s="586">
        <f t="shared" si="4"/>
        <v>0</v>
      </c>
      <c r="Q61" s="586">
        <f t="shared" si="4"/>
        <v>0</v>
      </c>
    </row>
  </sheetData>
  <mergeCells count="48">
    <mergeCell ref="G61:I61"/>
    <mergeCell ref="A52:D52"/>
    <mergeCell ref="F52:F61"/>
    <mergeCell ref="G52:I52"/>
    <mergeCell ref="A53:E53"/>
    <mergeCell ref="G53:I53"/>
    <mergeCell ref="A54:E54"/>
    <mergeCell ref="G54:I54"/>
    <mergeCell ref="G55:I55"/>
    <mergeCell ref="A56:E56"/>
    <mergeCell ref="G56:I56"/>
    <mergeCell ref="A57:E57"/>
    <mergeCell ref="G57:I57"/>
    <mergeCell ref="G58:I58"/>
    <mergeCell ref="G59:I59"/>
    <mergeCell ref="G60:I60"/>
    <mergeCell ref="A9:I9"/>
    <mergeCell ref="A10:A15"/>
    <mergeCell ref="B10:B15"/>
    <mergeCell ref="C10:C15"/>
    <mergeCell ref="D10:I10"/>
    <mergeCell ref="F12:F15"/>
    <mergeCell ref="G12:I12"/>
    <mergeCell ref="G13:G15"/>
    <mergeCell ref="H13:H15"/>
    <mergeCell ref="I13:I15"/>
    <mergeCell ref="J10:Q10"/>
    <mergeCell ref="D11:D15"/>
    <mergeCell ref="E11:E15"/>
    <mergeCell ref="F11:I11"/>
    <mergeCell ref="J11:K11"/>
    <mergeCell ref="L11:M11"/>
    <mergeCell ref="N11:O11"/>
    <mergeCell ref="P11:Q11"/>
    <mergeCell ref="J12:J13"/>
    <mergeCell ref="K12:K13"/>
    <mergeCell ref="L12:L13"/>
    <mergeCell ref="M12:M13"/>
    <mergeCell ref="N12:N13"/>
    <mergeCell ref="O12:O13"/>
    <mergeCell ref="P12:P13"/>
    <mergeCell ref="Q12:Q13"/>
    <mergeCell ref="C4:Q4"/>
    <mergeCell ref="G6:Q6"/>
    <mergeCell ref="F7:K7"/>
    <mergeCell ref="N7:Q7"/>
    <mergeCell ref="G8:K8"/>
    <mergeCell ref="N8:Q8"/>
  </mergeCells>
  <pageMargins left="0.70866141732283472" right="0.70866141732283472" top="0.74803149606299213" bottom="0.74803149606299213" header="0.31496062992125984" footer="0.31496062992125984"/>
  <pageSetup paperSize="9" scale="40" fitToHeight="1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topLeftCell="A37" zoomScale="75" zoomScaleNormal="57" workbookViewId="0">
      <selection activeCell="G57" sqref="G57:I57"/>
    </sheetView>
  </sheetViews>
  <sheetFormatPr defaultRowHeight="20.25"/>
  <cols>
    <col min="1" max="1" width="18.7109375" style="533" customWidth="1"/>
    <col min="2" max="2" width="64.28515625" style="533" customWidth="1"/>
    <col min="3" max="3" width="24.85546875" style="533" customWidth="1"/>
    <col min="4" max="4" width="15" style="533" customWidth="1"/>
    <col min="5" max="5" width="14.7109375" style="533" customWidth="1"/>
    <col min="6" max="6" width="13.5703125" style="533" customWidth="1"/>
    <col min="7" max="7" width="14.85546875" style="533" customWidth="1"/>
    <col min="8" max="8" width="14.140625" style="533" customWidth="1"/>
    <col min="9" max="9" width="13.85546875" style="533" customWidth="1"/>
    <col min="10" max="10" width="16.7109375" style="533" customWidth="1"/>
    <col min="11" max="11" width="15.28515625" style="533" customWidth="1"/>
    <col min="12" max="12" width="14.42578125" style="533" customWidth="1"/>
    <col min="13" max="13" width="16.7109375" style="533" customWidth="1"/>
    <col min="14" max="14" width="17" style="533" customWidth="1"/>
    <col min="15" max="15" width="18" style="533" customWidth="1"/>
    <col min="16" max="16" width="18.42578125" style="533" customWidth="1"/>
    <col min="17" max="17" width="15.140625" style="533" customWidth="1"/>
    <col min="18" max="16384" width="9.140625" style="533"/>
  </cols>
  <sheetData>
    <row r="1" spans="1:17">
      <c r="A1" s="532" t="s">
        <v>390</v>
      </c>
      <c r="N1" s="533" t="s">
        <v>391</v>
      </c>
      <c r="Q1" s="534" t="s">
        <v>392</v>
      </c>
    </row>
    <row r="2" spans="1:17">
      <c r="Q2" s="534" t="s">
        <v>393</v>
      </c>
    </row>
    <row r="3" spans="1:17">
      <c r="Q3" s="534" t="s">
        <v>394</v>
      </c>
    </row>
    <row r="4" spans="1:17">
      <c r="A4" s="533" t="s">
        <v>395</v>
      </c>
      <c r="C4" s="1159" t="s">
        <v>538</v>
      </c>
      <c r="D4" s="1159"/>
      <c r="E4" s="1159"/>
      <c r="F4" s="1159"/>
      <c r="G4" s="1159"/>
      <c r="H4" s="1159"/>
      <c r="I4" s="1159"/>
      <c r="J4" s="1159"/>
      <c r="K4" s="1159"/>
      <c r="L4" s="1159"/>
      <c r="M4" s="1159"/>
      <c r="N4" s="1159"/>
      <c r="O4" s="1159"/>
      <c r="P4" s="1159"/>
      <c r="Q4" s="1159"/>
    </row>
    <row r="5" spans="1:17" ht="21" thickBot="1"/>
    <row r="6" spans="1:17" ht="21" thickBot="1">
      <c r="A6" s="535" t="s">
        <v>0</v>
      </c>
      <c r="B6" s="536" t="s">
        <v>539</v>
      </c>
      <c r="D6" s="533" t="s">
        <v>2</v>
      </c>
      <c r="G6" s="1160" t="s">
        <v>540</v>
      </c>
      <c r="H6" s="1161"/>
      <c r="I6" s="1161"/>
      <c r="J6" s="1161"/>
      <c r="K6" s="1161"/>
      <c r="L6" s="1161"/>
      <c r="M6" s="1161"/>
      <c r="N6" s="1161"/>
      <c r="O6" s="1161"/>
      <c r="P6" s="1161"/>
      <c r="Q6" s="1161"/>
    </row>
    <row r="7" spans="1:17">
      <c r="D7" s="533" t="s">
        <v>4</v>
      </c>
      <c r="F7" s="1160" t="s">
        <v>541</v>
      </c>
      <c r="G7" s="1161"/>
      <c r="H7" s="1161"/>
      <c r="I7" s="1161"/>
      <c r="J7" s="1161"/>
      <c r="K7" s="1161"/>
      <c r="L7" s="533" t="s">
        <v>6</v>
      </c>
      <c r="N7" s="1162" t="s">
        <v>7</v>
      </c>
      <c r="O7" s="1163"/>
      <c r="P7" s="1163"/>
      <c r="Q7" s="1163"/>
    </row>
    <row r="8" spans="1:17" ht="27">
      <c r="A8" s="537" t="s">
        <v>8</v>
      </c>
      <c r="D8" s="533" t="s">
        <v>9</v>
      </c>
      <c r="G8" s="1162" t="s">
        <v>613</v>
      </c>
      <c r="H8" s="1163"/>
      <c r="I8" s="1163"/>
      <c r="J8" s="1163"/>
      <c r="K8" s="1163"/>
      <c r="L8" s="533" t="s">
        <v>398</v>
      </c>
      <c r="N8" s="1164" t="s">
        <v>543</v>
      </c>
      <c r="O8" s="1164"/>
      <c r="P8" s="1164"/>
      <c r="Q8" s="1164"/>
    </row>
    <row r="9" spans="1:17" ht="23.25">
      <c r="A9" s="1174"/>
      <c r="B9" s="1174"/>
      <c r="C9" s="1174"/>
      <c r="D9" s="1174"/>
      <c r="E9" s="1174"/>
      <c r="F9" s="1174"/>
      <c r="G9" s="1174"/>
      <c r="H9" s="1174"/>
      <c r="I9" s="1174"/>
      <c r="J9" s="538"/>
      <c r="K9" s="538"/>
      <c r="L9" s="539"/>
      <c r="M9" s="539"/>
      <c r="N9" s="539"/>
      <c r="O9" s="539"/>
      <c r="P9" s="540"/>
      <c r="Q9" s="540"/>
    </row>
    <row r="10" spans="1:17" s="541" customFormat="1" ht="20.25" customHeight="1">
      <c r="A10" s="1168" t="s">
        <v>11</v>
      </c>
      <c r="B10" s="1168" t="s">
        <v>544</v>
      </c>
      <c r="C10" s="1168" t="s">
        <v>545</v>
      </c>
      <c r="D10" s="1165" t="s">
        <v>14</v>
      </c>
      <c r="E10" s="1166"/>
      <c r="F10" s="1166"/>
      <c r="G10" s="1166"/>
      <c r="H10" s="1166"/>
      <c r="I10" s="1167"/>
      <c r="J10" s="1165" t="s">
        <v>546</v>
      </c>
      <c r="K10" s="1166"/>
      <c r="L10" s="1166"/>
      <c r="M10" s="1166"/>
      <c r="N10" s="1166"/>
      <c r="O10" s="1166"/>
      <c r="P10" s="1166"/>
      <c r="Q10" s="1167"/>
    </row>
    <row r="11" spans="1:17" s="541" customFormat="1" ht="12.75">
      <c r="A11" s="1169"/>
      <c r="B11" s="1169"/>
      <c r="C11" s="1169"/>
      <c r="D11" s="1168" t="s">
        <v>547</v>
      </c>
      <c r="E11" s="1168" t="s">
        <v>462</v>
      </c>
      <c r="F11" s="1171" t="s">
        <v>19</v>
      </c>
      <c r="G11" s="1171"/>
      <c r="H11" s="1171"/>
      <c r="I11" s="1171"/>
      <c r="J11" s="1172" t="s">
        <v>20</v>
      </c>
      <c r="K11" s="1173"/>
      <c r="L11" s="1175" t="s">
        <v>21</v>
      </c>
      <c r="M11" s="1175"/>
      <c r="N11" s="1176" t="s">
        <v>22</v>
      </c>
      <c r="O11" s="1177"/>
      <c r="P11" s="1176" t="s">
        <v>23</v>
      </c>
      <c r="Q11" s="1177"/>
    </row>
    <row r="12" spans="1:17" s="541" customFormat="1" ht="12.75">
      <c r="A12" s="1169"/>
      <c r="B12" s="1169"/>
      <c r="C12" s="1169"/>
      <c r="D12" s="1169"/>
      <c r="E12" s="1169"/>
      <c r="F12" s="1168" t="s">
        <v>24</v>
      </c>
      <c r="G12" s="1171" t="s">
        <v>25</v>
      </c>
      <c r="H12" s="1171"/>
      <c r="I12" s="1178"/>
      <c r="J12" s="1179" t="s">
        <v>548</v>
      </c>
      <c r="K12" s="1179" t="s">
        <v>549</v>
      </c>
      <c r="L12" s="1175" t="s">
        <v>550</v>
      </c>
      <c r="M12" s="1181" t="s">
        <v>551</v>
      </c>
      <c r="N12" s="1175" t="s">
        <v>552</v>
      </c>
      <c r="O12" s="1181" t="s">
        <v>553</v>
      </c>
      <c r="P12" s="1175" t="s">
        <v>554</v>
      </c>
      <c r="Q12" s="1175" t="s">
        <v>555</v>
      </c>
    </row>
    <row r="13" spans="1:17" s="541" customFormat="1" ht="12.75">
      <c r="A13" s="1169"/>
      <c r="B13" s="1169"/>
      <c r="C13" s="1169"/>
      <c r="D13" s="1169"/>
      <c r="E13" s="1169"/>
      <c r="F13" s="1169"/>
      <c r="G13" s="1183" t="s">
        <v>26</v>
      </c>
      <c r="H13" s="1183" t="s">
        <v>556</v>
      </c>
      <c r="I13" s="1183" t="s">
        <v>557</v>
      </c>
      <c r="J13" s="1180"/>
      <c r="K13" s="1180"/>
      <c r="L13" s="1179"/>
      <c r="M13" s="1182"/>
      <c r="N13" s="1179"/>
      <c r="O13" s="1182"/>
      <c r="P13" s="1179"/>
      <c r="Q13" s="1179"/>
    </row>
    <row r="14" spans="1:17" s="541" customFormat="1">
      <c r="A14" s="1169"/>
      <c r="B14" s="1169"/>
      <c r="C14" s="1169"/>
      <c r="D14" s="1169"/>
      <c r="E14" s="1169"/>
      <c r="F14" s="1169"/>
      <c r="G14" s="1184"/>
      <c r="H14" s="1184"/>
      <c r="I14" s="1184"/>
      <c r="J14" s="542"/>
      <c r="K14" s="542"/>
      <c r="L14" s="542"/>
      <c r="M14" s="542"/>
      <c r="N14" s="542"/>
      <c r="O14" s="542"/>
      <c r="P14" s="542"/>
      <c r="Q14" s="542"/>
    </row>
    <row r="15" spans="1:17" s="541" customFormat="1" ht="63" customHeight="1">
      <c r="A15" s="1170"/>
      <c r="B15" s="1170"/>
      <c r="C15" s="1170"/>
      <c r="D15" s="1170"/>
      <c r="E15" s="1170"/>
      <c r="F15" s="1170"/>
      <c r="G15" s="1185"/>
      <c r="H15" s="1185"/>
      <c r="I15" s="1185"/>
      <c r="J15" s="543" t="s">
        <v>558</v>
      </c>
      <c r="K15" s="543" t="s">
        <v>558</v>
      </c>
      <c r="L15" s="543" t="s">
        <v>558</v>
      </c>
      <c r="M15" s="544" t="s">
        <v>558</v>
      </c>
      <c r="N15" s="543" t="s">
        <v>559</v>
      </c>
      <c r="O15" s="544" t="s">
        <v>559</v>
      </c>
      <c r="P15" s="543" t="s">
        <v>560</v>
      </c>
      <c r="Q15" s="543" t="s">
        <v>560</v>
      </c>
    </row>
    <row r="16" spans="1:17" s="548" customFormat="1" ht="12.75">
      <c r="A16" s="545">
        <v>1</v>
      </c>
      <c r="B16" s="545">
        <v>2</v>
      </c>
      <c r="C16" s="546">
        <v>3</v>
      </c>
      <c r="D16" s="546">
        <v>4</v>
      </c>
      <c r="E16" s="546">
        <v>5</v>
      </c>
      <c r="F16" s="546">
        <v>6</v>
      </c>
      <c r="G16" s="546">
        <v>7</v>
      </c>
      <c r="H16" s="546">
        <v>8</v>
      </c>
      <c r="I16" s="546">
        <v>9</v>
      </c>
      <c r="J16" s="546">
        <v>10</v>
      </c>
      <c r="K16" s="546">
        <v>11</v>
      </c>
      <c r="L16" s="546">
        <v>12</v>
      </c>
      <c r="M16" s="546">
        <v>13</v>
      </c>
      <c r="N16" s="546">
        <v>14</v>
      </c>
      <c r="O16" s="546">
        <v>15</v>
      </c>
      <c r="P16" s="546">
        <v>16</v>
      </c>
      <c r="Q16" s="547">
        <v>17</v>
      </c>
    </row>
    <row r="17" spans="1:17">
      <c r="A17" s="549" t="s">
        <v>226</v>
      </c>
      <c r="B17" s="550" t="s">
        <v>32</v>
      </c>
      <c r="C17" s="551" t="s">
        <v>561</v>
      </c>
      <c r="D17" s="552">
        <v>1648</v>
      </c>
      <c r="E17" s="552">
        <v>549</v>
      </c>
      <c r="F17" s="552">
        <v>1099</v>
      </c>
      <c r="G17" s="552">
        <v>669</v>
      </c>
      <c r="H17" s="552">
        <v>430</v>
      </c>
      <c r="I17" s="552">
        <f>SUM(I18:I19)</f>
        <v>0</v>
      </c>
      <c r="J17" s="552">
        <v>314</v>
      </c>
      <c r="K17" s="552">
        <v>344</v>
      </c>
      <c r="L17" s="552">
        <v>198</v>
      </c>
      <c r="M17" s="552">
        <v>135</v>
      </c>
      <c r="N17" s="552">
        <v>108</v>
      </c>
      <c r="O17" s="552">
        <v>0</v>
      </c>
      <c r="P17" s="552">
        <f>SUM(P18:P19)</f>
        <v>0</v>
      </c>
      <c r="Q17" s="552">
        <f>SUM(Q18:Q19)</f>
        <v>0</v>
      </c>
    </row>
    <row r="18" spans="1:17">
      <c r="A18" s="553" t="s">
        <v>34</v>
      </c>
      <c r="B18" s="554" t="s">
        <v>35</v>
      </c>
      <c r="C18" s="555" t="s">
        <v>562</v>
      </c>
      <c r="D18" s="556">
        <v>117</v>
      </c>
      <c r="E18" s="556">
        <v>39</v>
      </c>
      <c r="F18" s="557">
        <v>78</v>
      </c>
      <c r="G18" s="556">
        <v>40</v>
      </c>
      <c r="H18" s="556">
        <v>38</v>
      </c>
      <c r="I18" s="558">
        <v>0</v>
      </c>
      <c r="J18" s="559">
        <v>34</v>
      </c>
      <c r="K18" s="559">
        <v>44</v>
      </c>
      <c r="L18" s="557"/>
      <c r="M18" s="557"/>
      <c r="N18" s="557"/>
      <c r="O18" s="557"/>
      <c r="P18" s="560"/>
      <c r="Q18" s="560"/>
    </row>
    <row r="19" spans="1:17">
      <c r="A19" s="553" t="s">
        <v>38</v>
      </c>
      <c r="B19" s="554" t="s">
        <v>39</v>
      </c>
      <c r="C19" s="555" t="s">
        <v>563</v>
      </c>
      <c r="D19" s="556">
        <v>292</v>
      </c>
      <c r="E19" s="556">
        <v>97</v>
      </c>
      <c r="F19" s="557">
        <v>195</v>
      </c>
      <c r="G19" s="556">
        <v>195</v>
      </c>
      <c r="H19" s="556">
        <v>0</v>
      </c>
      <c r="I19" s="558">
        <v>0</v>
      </c>
      <c r="J19" s="559"/>
      <c r="K19" s="559">
        <v>34</v>
      </c>
      <c r="L19" s="557">
        <v>48</v>
      </c>
      <c r="M19" s="557">
        <v>39</v>
      </c>
      <c r="N19" s="557">
        <v>42</v>
      </c>
      <c r="O19" s="557">
        <v>32</v>
      </c>
      <c r="P19" s="560"/>
      <c r="Q19" s="560"/>
    </row>
    <row r="20" spans="1:17">
      <c r="A20" s="553" t="s">
        <v>41</v>
      </c>
      <c r="B20" s="554" t="s">
        <v>42</v>
      </c>
      <c r="C20" s="555" t="s">
        <v>614</v>
      </c>
      <c r="D20" s="556">
        <v>234</v>
      </c>
      <c r="E20" s="556">
        <v>78</v>
      </c>
      <c r="F20" s="557">
        <v>156</v>
      </c>
      <c r="G20" s="556"/>
      <c r="H20" s="556">
        <v>156</v>
      </c>
      <c r="I20" s="558">
        <v>0</v>
      </c>
      <c r="J20" s="559">
        <v>34</v>
      </c>
      <c r="K20" s="559">
        <v>38</v>
      </c>
      <c r="L20" s="557">
        <v>26</v>
      </c>
      <c r="M20" s="557">
        <v>30</v>
      </c>
      <c r="N20" s="557">
        <v>28</v>
      </c>
      <c r="O20" s="557"/>
      <c r="P20" s="560"/>
      <c r="Q20" s="560"/>
    </row>
    <row r="21" spans="1:17">
      <c r="A21" s="553" t="s">
        <v>43</v>
      </c>
      <c r="B21" s="554" t="s">
        <v>565</v>
      </c>
      <c r="C21" s="555" t="s">
        <v>566</v>
      </c>
      <c r="D21" s="556">
        <v>176</v>
      </c>
      <c r="E21" s="556">
        <v>59</v>
      </c>
      <c r="F21" s="557">
        <v>117</v>
      </c>
      <c r="G21" s="556">
        <v>117</v>
      </c>
      <c r="H21" s="556"/>
      <c r="I21" s="558">
        <v>0</v>
      </c>
      <c r="J21" s="559">
        <v>29</v>
      </c>
      <c r="K21" s="559">
        <v>38</v>
      </c>
      <c r="L21" s="557">
        <v>31</v>
      </c>
      <c r="M21" s="557">
        <v>19</v>
      </c>
      <c r="N21" s="557"/>
      <c r="O21" s="557"/>
      <c r="P21" s="560"/>
      <c r="Q21" s="560"/>
    </row>
    <row r="22" spans="1:17">
      <c r="A22" s="553" t="s">
        <v>45</v>
      </c>
      <c r="B22" s="554" t="s">
        <v>46</v>
      </c>
      <c r="C22" s="555" t="s">
        <v>615</v>
      </c>
      <c r="D22" s="556">
        <v>234</v>
      </c>
      <c r="E22" s="556">
        <v>78</v>
      </c>
      <c r="F22" s="557">
        <v>156</v>
      </c>
      <c r="G22" s="556">
        <v>126</v>
      </c>
      <c r="H22" s="556">
        <v>30</v>
      </c>
      <c r="I22" s="558">
        <v>0</v>
      </c>
      <c r="J22" s="559">
        <v>38</v>
      </c>
      <c r="K22" s="559">
        <v>24</v>
      </c>
      <c r="L22" s="557">
        <v>26</v>
      </c>
      <c r="M22" s="557">
        <v>20</v>
      </c>
      <c r="N22" s="557">
        <v>48</v>
      </c>
      <c r="O22" s="557"/>
      <c r="P22" s="560"/>
      <c r="Q22" s="560"/>
    </row>
    <row r="23" spans="1:17">
      <c r="A23" s="553" t="s">
        <v>47</v>
      </c>
      <c r="B23" s="554" t="s">
        <v>64</v>
      </c>
      <c r="C23" s="555" t="s">
        <v>568</v>
      </c>
      <c r="D23" s="556">
        <v>117</v>
      </c>
      <c r="E23" s="556">
        <v>39</v>
      </c>
      <c r="F23" s="557">
        <v>78</v>
      </c>
      <c r="G23" s="556">
        <v>60</v>
      </c>
      <c r="H23" s="556">
        <v>18</v>
      </c>
      <c r="I23" s="558">
        <v>0</v>
      </c>
      <c r="J23" s="559">
        <v>22</v>
      </c>
      <c r="K23" s="559">
        <v>19</v>
      </c>
      <c r="L23" s="557">
        <v>37</v>
      </c>
      <c r="M23" s="557"/>
      <c r="N23" s="557"/>
      <c r="O23" s="557"/>
      <c r="P23" s="560"/>
      <c r="Q23" s="560"/>
    </row>
    <row r="24" spans="1:17">
      <c r="A24" s="553" t="s">
        <v>50</v>
      </c>
      <c r="B24" s="554" t="s">
        <v>66</v>
      </c>
      <c r="C24" s="555" t="s">
        <v>569</v>
      </c>
      <c r="D24" s="556">
        <v>117</v>
      </c>
      <c r="E24" s="556">
        <v>39</v>
      </c>
      <c r="F24" s="557">
        <v>78</v>
      </c>
      <c r="G24" s="556">
        <v>72</v>
      </c>
      <c r="H24" s="556">
        <v>6</v>
      </c>
      <c r="I24" s="558">
        <v>0</v>
      </c>
      <c r="J24" s="559">
        <v>34</v>
      </c>
      <c r="K24" s="559">
        <v>44</v>
      </c>
      <c r="L24" s="557"/>
      <c r="M24" s="557"/>
      <c r="N24" s="557"/>
      <c r="O24" s="557"/>
      <c r="P24" s="560"/>
      <c r="Q24" s="560"/>
    </row>
    <row r="25" spans="1:17">
      <c r="A25" s="553" t="s">
        <v>570</v>
      </c>
      <c r="B25" s="554" t="s">
        <v>77</v>
      </c>
      <c r="C25" s="555" t="s">
        <v>616</v>
      </c>
      <c r="D25" s="556">
        <v>256</v>
      </c>
      <c r="E25" s="556">
        <v>85</v>
      </c>
      <c r="F25" s="557">
        <v>171</v>
      </c>
      <c r="G25" s="556">
        <v>8</v>
      </c>
      <c r="H25" s="556">
        <v>163</v>
      </c>
      <c r="I25" s="558">
        <v>0</v>
      </c>
      <c r="J25" s="559">
        <v>51</v>
      </c>
      <c r="K25" s="559">
        <v>57</v>
      </c>
      <c r="L25" s="557">
        <v>39</v>
      </c>
      <c r="M25" s="557">
        <v>24</v>
      </c>
      <c r="N25" s="557"/>
      <c r="O25" s="557"/>
      <c r="P25" s="560"/>
      <c r="Q25" s="560"/>
    </row>
    <row r="26" spans="1:17">
      <c r="A26" s="553" t="s">
        <v>572</v>
      </c>
      <c r="B26" s="554" t="s">
        <v>573</v>
      </c>
      <c r="C26" s="555" t="s">
        <v>569</v>
      </c>
      <c r="D26" s="556">
        <v>105</v>
      </c>
      <c r="E26" s="556">
        <v>35</v>
      </c>
      <c r="F26" s="557">
        <v>70</v>
      </c>
      <c r="G26" s="556">
        <v>50</v>
      </c>
      <c r="H26" s="556">
        <v>20</v>
      </c>
      <c r="I26" s="558">
        <v>0</v>
      </c>
      <c r="J26" s="559">
        <v>38</v>
      </c>
      <c r="K26" s="559">
        <v>32</v>
      </c>
      <c r="L26" s="557"/>
      <c r="M26" s="557"/>
      <c r="N26" s="557"/>
      <c r="O26" s="557"/>
      <c r="P26" s="560"/>
      <c r="Q26" s="560"/>
    </row>
    <row r="27" spans="1:17">
      <c r="A27" s="561" t="s">
        <v>229</v>
      </c>
      <c r="B27" s="550" t="s">
        <v>59</v>
      </c>
      <c r="C27" s="551" t="s">
        <v>574</v>
      </c>
      <c r="D27" s="552">
        <v>836</v>
      </c>
      <c r="E27" s="552">
        <v>279</v>
      </c>
      <c r="F27" s="552">
        <v>557</v>
      </c>
      <c r="G27" s="552">
        <v>323</v>
      </c>
      <c r="H27" s="552">
        <v>234</v>
      </c>
      <c r="I27" s="552">
        <f>SUM(I28:I30)</f>
        <v>0</v>
      </c>
      <c r="J27" s="552">
        <v>114</v>
      </c>
      <c r="K27" s="552">
        <v>115</v>
      </c>
      <c r="L27" s="552">
        <v>130</v>
      </c>
      <c r="M27" s="552">
        <v>108</v>
      </c>
      <c r="N27" s="552">
        <v>90</v>
      </c>
      <c r="O27" s="552">
        <f>SUM(O28:O30)</f>
        <v>0</v>
      </c>
      <c r="P27" s="552">
        <f>SUM(P28:P30)</f>
        <v>0</v>
      </c>
      <c r="Q27" s="552">
        <f>SUM(Q28:Q30)</f>
        <v>0</v>
      </c>
    </row>
    <row r="28" spans="1:17">
      <c r="A28" s="553" t="s">
        <v>575</v>
      </c>
      <c r="B28" s="554" t="s">
        <v>576</v>
      </c>
      <c r="C28" s="555" t="s">
        <v>617</v>
      </c>
      <c r="D28" s="556">
        <v>442</v>
      </c>
      <c r="E28" s="556">
        <v>147</v>
      </c>
      <c r="F28" s="557">
        <v>295</v>
      </c>
      <c r="G28" s="556">
        <v>155</v>
      </c>
      <c r="H28" s="556">
        <v>140</v>
      </c>
      <c r="I28" s="558">
        <v>0</v>
      </c>
      <c r="J28" s="559">
        <v>68</v>
      </c>
      <c r="K28" s="559">
        <v>68</v>
      </c>
      <c r="L28" s="557">
        <v>82</v>
      </c>
      <c r="M28" s="557">
        <v>77</v>
      </c>
      <c r="N28" s="557"/>
      <c r="O28" s="557"/>
      <c r="P28" s="560"/>
      <c r="Q28" s="560"/>
    </row>
    <row r="29" spans="1:17">
      <c r="A29" s="553" t="s">
        <v>578</v>
      </c>
      <c r="B29" s="554" t="s">
        <v>51</v>
      </c>
      <c r="C29" s="555" t="s">
        <v>57</v>
      </c>
      <c r="D29" s="556">
        <v>136</v>
      </c>
      <c r="E29" s="556">
        <v>46</v>
      </c>
      <c r="F29" s="557">
        <v>90</v>
      </c>
      <c r="G29" s="556">
        <v>34</v>
      </c>
      <c r="H29" s="556">
        <v>56</v>
      </c>
      <c r="I29" s="558">
        <v>0</v>
      </c>
      <c r="J29" s="559">
        <v>0</v>
      </c>
      <c r="K29" s="559">
        <v>0</v>
      </c>
      <c r="L29" s="557">
        <v>0</v>
      </c>
      <c r="M29" s="557">
        <v>0</v>
      </c>
      <c r="N29" s="557">
        <v>90</v>
      </c>
      <c r="O29" s="557"/>
      <c r="P29" s="560"/>
      <c r="Q29" s="560"/>
    </row>
    <row r="30" spans="1:17">
      <c r="A30" s="553" t="s">
        <v>580</v>
      </c>
      <c r="B30" s="554" t="s">
        <v>62</v>
      </c>
      <c r="C30" s="555" t="s">
        <v>618</v>
      </c>
      <c r="D30" s="556">
        <v>258</v>
      </c>
      <c r="E30" s="556">
        <v>86</v>
      </c>
      <c r="F30" s="557">
        <v>172</v>
      </c>
      <c r="G30" s="556">
        <v>134</v>
      </c>
      <c r="H30" s="556">
        <v>38</v>
      </c>
      <c r="I30" s="558">
        <v>0</v>
      </c>
      <c r="J30" s="559">
        <v>46</v>
      </c>
      <c r="K30" s="559">
        <v>47</v>
      </c>
      <c r="L30" s="557">
        <v>48</v>
      </c>
      <c r="M30" s="557">
        <v>31</v>
      </c>
      <c r="N30" s="557"/>
      <c r="O30" s="557"/>
      <c r="P30" s="560"/>
      <c r="Q30" s="560"/>
    </row>
    <row r="31" spans="1:17" ht="40.5">
      <c r="A31" s="561" t="s">
        <v>68</v>
      </c>
      <c r="B31" s="562" t="s">
        <v>582</v>
      </c>
      <c r="C31" s="563"/>
      <c r="D31" s="552">
        <f t="shared" ref="D31:Q31" si="0">SUM(D32:D33)</f>
        <v>0</v>
      </c>
      <c r="E31" s="552">
        <f t="shared" si="0"/>
        <v>0</v>
      </c>
      <c r="F31" s="552">
        <f t="shared" si="0"/>
        <v>0</v>
      </c>
      <c r="G31" s="552">
        <f t="shared" si="0"/>
        <v>0</v>
      </c>
      <c r="H31" s="552">
        <f t="shared" si="0"/>
        <v>0</v>
      </c>
      <c r="I31" s="552">
        <f t="shared" si="0"/>
        <v>0</v>
      </c>
      <c r="J31" s="552">
        <f t="shared" si="0"/>
        <v>0</v>
      </c>
      <c r="K31" s="552">
        <f t="shared" si="0"/>
        <v>0</v>
      </c>
      <c r="L31" s="552">
        <f t="shared" si="0"/>
        <v>0</v>
      </c>
      <c r="M31" s="552">
        <f t="shared" si="0"/>
        <v>0</v>
      </c>
      <c r="N31" s="552">
        <f t="shared" si="0"/>
        <v>0</v>
      </c>
      <c r="O31" s="552">
        <f t="shared" si="0"/>
        <v>0</v>
      </c>
      <c r="P31" s="552">
        <f t="shared" si="0"/>
        <v>0</v>
      </c>
      <c r="Q31" s="552">
        <f t="shared" si="0"/>
        <v>0</v>
      </c>
    </row>
    <row r="32" spans="1:17">
      <c r="A32" s="553" t="s">
        <v>71</v>
      </c>
      <c r="B32" s="554"/>
      <c r="C32" s="564"/>
      <c r="D32" s="556"/>
      <c r="E32" s="556"/>
      <c r="F32" s="557">
        <f>G32+H32+I32</f>
        <v>0</v>
      </c>
      <c r="G32" s="556"/>
      <c r="H32" s="556"/>
      <c r="I32" s="556"/>
      <c r="J32" s="557"/>
      <c r="K32" s="557"/>
      <c r="L32" s="557"/>
      <c r="M32" s="557"/>
      <c r="N32" s="557"/>
      <c r="O32" s="557"/>
      <c r="P32" s="560"/>
      <c r="Q32" s="560"/>
    </row>
    <row r="33" spans="1:17">
      <c r="A33" s="553" t="s">
        <v>73</v>
      </c>
      <c r="B33" s="554"/>
      <c r="C33" s="564"/>
      <c r="D33" s="556"/>
      <c r="E33" s="556"/>
      <c r="F33" s="557">
        <f>G33+H33+I33</f>
        <v>0</v>
      </c>
      <c r="G33" s="556"/>
      <c r="H33" s="556"/>
      <c r="I33" s="556"/>
      <c r="J33" s="557"/>
      <c r="K33" s="557"/>
      <c r="L33" s="557"/>
      <c r="M33" s="557"/>
      <c r="N33" s="557"/>
      <c r="O33" s="557"/>
      <c r="P33" s="560"/>
      <c r="Q33" s="560"/>
    </row>
    <row r="34" spans="1:17" ht="40.5">
      <c r="A34" s="565" t="s">
        <v>83</v>
      </c>
      <c r="B34" s="566" t="s">
        <v>583</v>
      </c>
      <c r="C34" s="564"/>
      <c r="D34" s="552">
        <f t="shared" ref="D34:Q34" si="1">SUM(D35:D36)</f>
        <v>0</v>
      </c>
      <c r="E34" s="552">
        <f t="shared" si="1"/>
        <v>0</v>
      </c>
      <c r="F34" s="552">
        <f t="shared" si="1"/>
        <v>0</v>
      </c>
      <c r="G34" s="552">
        <f t="shared" si="1"/>
        <v>0</v>
      </c>
      <c r="H34" s="552">
        <f t="shared" si="1"/>
        <v>0</v>
      </c>
      <c r="I34" s="552">
        <f t="shared" si="1"/>
        <v>0</v>
      </c>
      <c r="J34" s="552">
        <f t="shared" si="1"/>
        <v>0</v>
      </c>
      <c r="K34" s="552">
        <f t="shared" si="1"/>
        <v>0</v>
      </c>
      <c r="L34" s="552">
        <f t="shared" si="1"/>
        <v>0</v>
      </c>
      <c r="M34" s="552">
        <f t="shared" si="1"/>
        <v>0</v>
      </c>
      <c r="N34" s="552">
        <f t="shared" si="1"/>
        <v>0</v>
      </c>
      <c r="O34" s="552">
        <f t="shared" si="1"/>
        <v>0</v>
      </c>
      <c r="P34" s="552">
        <f t="shared" si="1"/>
        <v>0</v>
      </c>
      <c r="Q34" s="552">
        <f t="shared" si="1"/>
        <v>0</v>
      </c>
    </row>
    <row r="35" spans="1:17">
      <c r="A35" s="553" t="s">
        <v>86</v>
      </c>
      <c r="B35" s="567"/>
      <c r="C35" s="564"/>
      <c r="D35" s="556"/>
      <c r="E35" s="556"/>
      <c r="F35" s="557">
        <f>G35+H35+I35</f>
        <v>0</v>
      </c>
      <c r="G35" s="556"/>
      <c r="H35" s="556"/>
      <c r="I35" s="556"/>
      <c r="J35" s="557"/>
      <c r="K35" s="557"/>
      <c r="L35" s="557"/>
      <c r="M35" s="557"/>
      <c r="N35" s="557"/>
      <c r="O35" s="557"/>
      <c r="P35" s="560"/>
      <c r="Q35" s="560"/>
    </row>
    <row r="36" spans="1:17">
      <c r="A36" s="553" t="s">
        <v>88</v>
      </c>
      <c r="B36" s="567"/>
      <c r="C36" s="564"/>
      <c r="D36" s="556"/>
      <c r="E36" s="556"/>
      <c r="F36" s="557">
        <f>G36+H36+I36</f>
        <v>0</v>
      </c>
      <c r="G36" s="556"/>
      <c r="H36" s="556"/>
      <c r="I36" s="556"/>
      <c r="J36" s="557"/>
      <c r="K36" s="557"/>
      <c r="L36" s="557"/>
      <c r="M36" s="557"/>
      <c r="N36" s="557"/>
      <c r="O36" s="557"/>
      <c r="P36" s="560"/>
      <c r="Q36" s="560"/>
    </row>
    <row r="37" spans="1:17">
      <c r="A37" s="565" t="s">
        <v>93</v>
      </c>
      <c r="B37" s="568" t="s">
        <v>94</v>
      </c>
      <c r="C37" s="563" t="s">
        <v>584</v>
      </c>
      <c r="D37" s="552">
        <v>358</v>
      </c>
      <c r="E37" s="552">
        <v>112</v>
      </c>
      <c r="F37" s="552">
        <v>246</v>
      </c>
      <c r="G37" s="552">
        <v>186</v>
      </c>
      <c r="H37" s="552">
        <v>60</v>
      </c>
      <c r="I37" s="552">
        <f>SUM(I38:I43)</f>
        <v>0</v>
      </c>
      <c r="J37" s="552">
        <v>30</v>
      </c>
      <c r="K37" s="552">
        <v>102</v>
      </c>
      <c r="L37" s="552">
        <v>0</v>
      </c>
      <c r="M37" s="552">
        <v>114</v>
      </c>
      <c r="N37" s="552">
        <f>SUM(N38:N43)</f>
        <v>0</v>
      </c>
      <c r="O37" s="552">
        <f>SUM(O38:O43)</f>
        <v>0</v>
      </c>
      <c r="P37" s="552">
        <f>SUM(P38:P43)</f>
        <v>0</v>
      </c>
      <c r="Q37" s="552">
        <f>SUM(Q38:Q43)</f>
        <v>0</v>
      </c>
    </row>
    <row r="38" spans="1:17">
      <c r="A38" s="553" t="s">
        <v>96</v>
      </c>
      <c r="B38" s="567" t="s">
        <v>585</v>
      </c>
      <c r="C38" s="564" t="s">
        <v>586</v>
      </c>
      <c r="D38" s="556">
        <v>46</v>
      </c>
      <c r="E38" s="556">
        <v>14</v>
      </c>
      <c r="F38" s="557">
        <v>32</v>
      </c>
      <c r="G38" s="556">
        <v>22</v>
      </c>
      <c r="H38" s="556">
        <v>10</v>
      </c>
      <c r="I38" s="556">
        <v>0</v>
      </c>
      <c r="J38" s="557">
        <v>0</v>
      </c>
      <c r="K38" s="557">
        <v>32</v>
      </c>
      <c r="L38" s="557">
        <v>0</v>
      </c>
      <c r="M38" s="557">
        <v>0</v>
      </c>
      <c r="N38" s="557">
        <v>0</v>
      </c>
      <c r="O38" s="557"/>
      <c r="P38" s="560"/>
      <c r="Q38" s="560"/>
    </row>
    <row r="39" spans="1:17" ht="40.5">
      <c r="A39" s="553" t="s">
        <v>98</v>
      </c>
      <c r="B39" s="567" t="s">
        <v>587</v>
      </c>
      <c r="C39" s="564" t="s">
        <v>619</v>
      </c>
      <c r="D39" s="556">
        <v>88</v>
      </c>
      <c r="E39" s="556">
        <v>28</v>
      </c>
      <c r="F39" s="557">
        <v>60</v>
      </c>
      <c r="G39" s="556">
        <v>54</v>
      </c>
      <c r="H39" s="556">
        <v>6</v>
      </c>
      <c r="I39" s="556">
        <v>0</v>
      </c>
      <c r="J39" s="557">
        <v>30</v>
      </c>
      <c r="K39" s="557">
        <v>30</v>
      </c>
      <c r="L39" s="557"/>
      <c r="M39" s="557"/>
      <c r="N39" s="557"/>
      <c r="O39" s="557"/>
      <c r="P39" s="560"/>
      <c r="Q39" s="560"/>
    </row>
    <row r="40" spans="1:17" ht="40.5">
      <c r="A40" s="553" t="s">
        <v>100</v>
      </c>
      <c r="B40" s="567" t="s">
        <v>588</v>
      </c>
      <c r="C40" s="564" t="s">
        <v>57</v>
      </c>
      <c r="D40" s="556">
        <v>58</v>
      </c>
      <c r="E40" s="556">
        <v>18</v>
      </c>
      <c r="F40" s="557">
        <v>40</v>
      </c>
      <c r="G40" s="556">
        <v>38</v>
      </c>
      <c r="H40" s="556">
        <v>2</v>
      </c>
      <c r="I40" s="556">
        <v>0</v>
      </c>
      <c r="J40" s="557"/>
      <c r="K40" s="557">
        <v>40</v>
      </c>
      <c r="L40" s="557"/>
      <c r="M40" s="557"/>
      <c r="N40" s="557"/>
      <c r="O40" s="557"/>
      <c r="P40" s="560"/>
      <c r="Q40" s="560"/>
    </row>
    <row r="41" spans="1:17">
      <c r="A41" s="553" t="s">
        <v>102</v>
      </c>
      <c r="B41" s="567" t="s">
        <v>589</v>
      </c>
      <c r="C41" s="564" t="s">
        <v>57</v>
      </c>
      <c r="D41" s="556">
        <v>46</v>
      </c>
      <c r="E41" s="556">
        <v>14</v>
      </c>
      <c r="F41" s="557">
        <v>32</v>
      </c>
      <c r="G41" s="556">
        <v>24</v>
      </c>
      <c r="H41" s="556">
        <v>8</v>
      </c>
      <c r="I41" s="556">
        <v>0</v>
      </c>
      <c r="J41" s="557"/>
      <c r="K41" s="557"/>
      <c r="L41" s="557"/>
      <c r="M41" s="557">
        <v>32</v>
      </c>
      <c r="N41" s="557"/>
      <c r="O41" s="557"/>
      <c r="P41" s="560"/>
      <c r="Q41" s="560"/>
    </row>
    <row r="42" spans="1:17">
      <c r="A42" s="553" t="s">
        <v>104</v>
      </c>
      <c r="B42" s="567" t="s">
        <v>121</v>
      </c>
      <c r="C42" s="564" t="s">
        <v>57</v>
      </c>
      <c r="D42" s="556">
        <v>58</v>
      </c>
      <c r="E42" s="556">
        <v>18</v>
      </c>
      <c r="F42" s="557">
        <v>40</v>
      </c>
      <c r="G42" s="556">
        <v>20</v>
      </c>
      <c r="H42" s="556">
        <v>20</v>
      </c>
      <c r="I42" s="556">
        <v>0</v>
      </c>
      <c r="J42" s="557"/>
      <c r="K42" s="557"/>
      <c r="L42" s="557"/>
      <c r="M42" s="557">
        <v>40</v>
      </c>
      <c r="N42" s="557"/>
      <c r="O42" s="557"/>
      <c r="P42" s="560"/>
      <c r="Q42" s="560"/>
    </row>
    <row r="43" spans="1:17">
      <c r="A43" s="553" t="s">
        <v>590</v>
      </c>
      <c r="B43" s="567" t="s">
        <v>591</v>
      </c>
      <c r="C43" s="564" t="s">
        <v>586</v>
      </c>
      <c r="D43" s="556">
        <v>62</v>
      </c>
      <c r="E43" s="556">
        <v>20</v>
      </c>
      <c r="F43" s="557">
        <v>42</v>
      </c>
      <c r="G43" s="556">
        <v>28</v>
      </c>
      <c r="H43" s="556">
        <v>14</v>
      </c>
      <c r="I43" s="556">
        <v>0</v>
      </c>
      <c r="J43" s="557"/>
      <c r="K43" s="557"/>
      <c r="L43" s="557"/>
      <c r="M43" s="557">
        <v>42</v>
      </c>
      <c r="N43" s="557"/>
      <c r="O43" s="557"/>
      <c r="P43" s="560"/>
      <c r="Q43" s="560"/>
    </row>
    <row r="44" spans="1:17">
      <c r="A44" s="549" t="s">
        <v>130</v>
      </c>
      <c r="B44" s="569" t="s">
        <v>592</v>
      </c>
      <c r="C44" s="563" t="s">
        <v>593</v>
      </c>
      <c r="D44" s="570">
        <v>1236</v>
      </c>
      <c r="E44" s="570">
        <v>406</v>
      </c>
      <c r="F44" s="570">
        <v>830</v>
      </c>
      <c r="G44" s="570">
        <v>448</v>
      </c>
      <c r="H44" s="570">
        <v>382</v>
      </c>
      <c r="I44" s="570">
        <f>I45+I48</f>
        <v>0</v>
      </c>
      <c r="J44" s="570">
        <v>154</v>
      </c>
      <c r="K44" s="570">
        <v>123</v>
      </c>
      <c r="L44" s="570">
        <v>140</v>
      </c>
      <c r="M44" s="570">
        <v>167</v>
      </c>
      <c r="N44" s="570">
        <v>246</v>
      </c>
      <c r="O44" s="557">
        <f>O45+O48</f>
        <v>0</v>
      </c>
      <c r="P44" s="557">
        <f>P45+P48</f>
        <v>0</v>
      </c>
      <c r="Q44" s="560">
        <f>Q45+Q48</f>
        <v>0</v>
      </c>
    </row>
    <row r="45" spans="1:17" ht="40.5">
      <c r="A45" s="549" t="s">
        <v>133</v>
      </c>
      <c r="B45" s="571" t="s">
        <v>594</v>
      </c>
      <c r="C45" s="564" t="s">
        <v>36</v>
      </c>
      <c r="D45" s="557">
        <v>870</v>
      </c>
      <c r="E45" s="557">
        <v>286</v>
      </c>
      <c r="F45" s="557">
        <v>584</v>
      </c>
      <c r="G45" s="557">
        <v>314</v>
      </c>
      <c r="H45" s="557">
        <v>270</v>
      </c>
      <c r="I45" s="557">
        <f t="shared" ref="I45:Q45" si="2">SUM(I46:I47)</f>
        <v>0</v>
      </c>
      <c r="J45" s="557">
        <v>154</v>
      </c>
      <c r="K45" s="557">
        <v>123</v>
      </c>
      <c r="L45" s="557">
        <v>140</v>
      </c>
      <c r="M45" s="557">
        <v>167</v>
      </c>
      <c r="N45" s="557">
        <f t="shared" si="2"/>
        <v>0</v>
      </c>
      <c r="O45" s="557">
        <f t="shared" si="2"/>
        <v>0</v>
      </c>
      <c r="P45" s="557">
        <f t="shared" si="2"/>
        <v>0</v>
      </c>
      <c r="Q45" s="560">
        <f t="shared" si="2"/>
        <v>0</v>
      </c>
    </row>
    <row r="46" spans="1:17" ht="40.5">
      <c r="A46" s="572" t="s">
        <v>136</v>
      </c>
      <c r="B46" s="573" t="s">
        <v>595</v>
      </c>
      <c r="C46" s="564" t="s">
        <v>620</v>
      </c>
      <c r="D46" s="556">
        <v>182</v>
      </c>
      <c r="E46" s="556">
        <v>60</v>
      </c>
      <c r="F46" s="557">
        <v>122</v>
      </c>
      <c r="G46" s="556">
        <v>112</v>
      </c>
      <c r="H46" s="556">
        <v>10</v>
      </c>
      <c r="I46" s="556">
        <v>0</v>
      </c>
      <c r="J46" s="557">
        <v>60</v>
      </c>
      <c r="K46" s="557">
        <v>62</v>
      </c>
      <c r="L46" s="557"/>
      <c r="M46" s="557"/>
      <c r="N46" s="557"/>
      <c r="O46" s="557"/>
      <c r="P46" s="560"/>
      <c r="Q46" s="560"/>
    </row>
    <row r="47" spans="1:17" ht="40.5">
      <c r="A47" s="574" t="s">
        <v>328</v>
      </c>
      <c r="B47" s="567" t="s">
        <v>594</v>
      </c>
      <c r="C47" s="564" t="s">
        <v>597</v>
      </c>
      <c r="D47" s="556">
        <v>688</v>
      </c>
      <c r="E47" s="556">
        <v>226</v>
      </c>
      <c r="F47" s="557">
        <v>462</v>
      </c>
      <c r="G47" s="556">
        <v>192</v>
      </c>
      <c r="H47" s="556">
        <v>270</v>
      </c>
      <c r="I47" s="556">
        <v>0</v>
      </c>
      <c r="J47" s="557">
        <v>94</v>
      </c>
      <c r="K47" s="557">
        <v>61</v>
      </c>
      <c r="L47" s="557">
        <v>140</v>
      </c>
      <c r="M47" s="557">
        <v>167</v>
      </c>
      <c r="N47" s="557"/>
      <c r="O47" s="557"/>
      <c r="P47" s="560"/>
      <c r="Q47" s="560"/>
    </row>
    <row r="48" spans="1:17">
      <c r="A48" s="549" t="s">
        <v>148</v>
      </c>
      <c r="B48" s="571" t="s">
        <v>598</v>
      </c>
      <c r="C48" s="564" t="s">
        <v>36</v>
      </c>
      <c r="D48" s="557">
        <v>366</v>
      </c>
      <c r="E48" s="557">
        <v>120</v>
      </c>
      <c r="F48" s="557">
        <v>246</v>
      </c>
      <c r="G48" s="557">
        <v>144</v>
      </c>
      <c r="H48" s="557">
        <v>102</v>
      </c>
      <c r="I48" s="557">
        <f>SUM(I50:I50)</f>
        <v>0</v>
      </c>
      <c r="J48" s="557">
        <f>SUM(J50:J50)</f>
        <v>0</v>
      </c>
      <c r="K48" s="557">
        <f>SUM(K50:K50)</f>
        <v>0</v>
      </c>
      <c r="L48" s="557">
        <f>SUM(L50:L50)</f>
        <v>0</v>
      </c>
      <c r="M48" s="557">
        <f>SUM(M50:M50)</f>
        <v>16</v>
      </c>
      <c r="N48" s="557">
        <v>246</v>
      </c>
      <c r="O48" s="557">
        <f>SUM(O50:O50)</f>
        <v>0</v>
      </c>
      <c r="P48" s="557">
        <f>SUM(P50:P50)</f>
        <v>0</v>
      </c>
      <c r="Q48" s="560">
        <f>SUM(Q50:Q50)</f>
        <v>0</v>
      </c>
    </row>
    <row r="49" spans="1:17" ht="40.5">
      <c r="A49" s="572" t="s">
        <v>150</v>
      </c>
      <c r="B49" s="573" t="s">
        <v>599</v>
      </c>
      <c r="C49" s="564" t="s">
        <v>36</v>
      </c>
      <c r="D49" s="556">
        <v>366</v>
      </c>
      <c r="E49" s="556">
        <v>120</v>
      </c>
      <c r="F49" s="557">
        <v>246</v>
      </c>
      <c r="G49" s="556">
        <v>144</v>
      </c>
      <c r="H49" s="556">
        <v>102</v>
      </c>
      <c r="I49" s="556"/>
      <c r="J49" s="557"/>
      <c r="K49" s="557"/>
      <c r="L49" s="557"/>
      <c r="M49" s="557"/>
      <c r="N49" s="557">
        <v>246</v>
      </c>
      <c r="O49" s="557"/>
      <c r="P49" s="560"/>
      <c r="Q49" s="560"/>
    </row>
    <row r="50" spans="1:17">
      <c r="A50" s="572" t="s">
        <v>600</v>
      </c>
      <c r="B50" s="573" t="s">
        <v>77</v>
      </c>
      <c r="C50" s="564" t="s">
        <v>601</v>
      </c>
      <c r="D50" s="556">
        <v>80</v>
      </c>
      <c r="E50" s="556">
        <v>40</v>
      </c>
      <c r="F50" s="557">
        <v>40</v>
      </c>
      <c r="G50" s="556"/>
      <c r="H50" s="556">
        <v>40</v>
      </c>
      <c r="I50" s="556">
        <v>0</v>
      </c>
      <c r="J50" s="557"/>
      <c r="K50" s="557"/>
      <c r="L50" s="557"/>
      <c r="M50" s="557">
        <v>16</v>
      </c>
      <c r="N50" s="557">
        <v>24</v>
      </c>
      <c r="O50" s="557"/>
      <c r="P50" s="560"/>
      <c r="Q50" s="560"/>
    </row>
    <row r="51" spans="1:17">
      <c r="A51" s="575"/>
      <c r="B51" s="576" t="s">
        <v>602</v>
      </c>
      <c r="C51" s="563" t="s">
        <v>603</v>
      </c>
      <c r="D51" s="570">
        <f>D17+D27+D31+D34+D37+D44+D50</f>
        <v>4158</v>
      </c>
      <c r="E51" s="570">
        <f>E17+E27+E31+E34+E37+E44+E50</f>
        <v>1386</v>
      </c>
      <c r="F51" s="570">
        <f>F17+F27+F31+F34+F37+F44+F50</f>
        <v>2772</v>
      </c>
      <c r="G51" s="570">
        <f>G17+G27+G31+G34+G37+G44+G50</f>
        <v>1626</v>
      </c>
      <c r="H51" s="570">
        <f>H17+H27+H31+H34+H37+H44+H50</f>
        <v>1146</v>
      </c>
      <c r="I51" s="570">
        <f>I17+I27+I31+I34+I37+I44</f>
        <v>0</v>
      </c>
      <c r="J51" s="570">
        <f>J17+J27+J31+J34+J37+J44</f>
        <v>612</v>
      </c>
      <c r="K51" s="570">
        <f>K17+K27+K31+K34+K37+K44</f>
        <v>684</v>
      </c>
      <c r="L51" s="570">
        <f>L17+L27+L31+L34+L37+L44</f>
        <v>468</v>
      </c>
      <c r="M51" s="570">
        <f>M17+M27+M31+M34+M37+M44+M50</f>
        <v>540</v>
      </c>
      <c r="N51" s="570">
        <f>N17+N27+N31+N34+N37+N44+N50</f>
        <v>468</v>
      </c>
      <c r="O51" s="570">
        <f>O17+O27+O31+O34+O37+O44</f>
        <v>0</v>
      </c>
      <c r="P51" s="570">
        <f>P17+P27+P31+P34+P37+P44</f>
        <v>0</v>
      </c>
      <c r="Q51" s="552">
        <f>Q17+Q27+Q31+Q34+Q37+Q44</f>
        <v>0</v>
      </c>
    </row>
    <row r="52" spans="1:17" ht="23.25">
      <c r="A52" s="1188" t="s">
        <v>621</v>
      </c>
      <c r="B52" s="1189"/>
      <c r="C52" s="1189"/>
      <c r="D52" s="1189"/>
      <c r="E52" s="577"/>
      <c r="F52" s="1190" t="s">
        <v>176</v>
      </c>
      <c r="G52" s="1192" t="s">
        <v>605</v>
      </c>
      <c r="H52" s="1192"/>
      <c r="I52" s="1186"/>
      <c r="J52" s="578">
        <f>J51</f>
        <v>612</v>
      </c>
      <c r="K52" s="578">
        <f t="shared" ref="K52:Q52" si="3">K51</f>
        <v>684</v>
      </c>
      <c r="L52" s="578">
        <f t="shared" si="3"/>
        <v>468</v>
      </c>
      <c r="M52" s="578">
        <f t="shared" si="3"/>
        <v>540</v>
      </c>
      <c r="N52" s="578">
        <f t="shared" si="3"/>
        <v>468</v>
      </c>
      <c r="O52" s="578">
        <f t="shared" si="3"/>
        <v>0</v>
      </c>
      <c r="P52" s="578">
        <f t="shared" si="3"/>
        <v>0</v>
      </c>
      <c r="Q52" s="578">
        <f t="shared" si="3"/>
        <v>0</v>
      </c>
    </row>
    <row r="53" spans="1:17" ht="23.25">
      <c r="A53" s="1193" t="s">
        <v>622</v>
      </c>
      <c r="B53" s="1194"/>
      <c r="C53" s="1194"/>
      <c r="D53" s="1194"/>
      <c r="E53" s="1194"/>
      <c r="F53" s="1190"/>
      <c r="G53" s="1192" t="s">
        <v>462</v>
      </c>
      <c r="H53" s="1192"/>
      <c r="I53" s="1186"/>
      <c r="J53" s="532"/>
      <c r="K53" s="532"/>
      <c r="L53" s="579"/>
      <c r="M53" s="579"/>
      <c r="N53" s="579"/>
      <c r="O53" s="579"/>
      <c r="P53" s="579"/>
      <c r="Q53" s="532"/>
    </row>
    <row r="54" spans="1:17" ht="73.5" customHeight="1">
      <c r="A54" s="1195" t="s">
        <v>623</v>
      </c>
      <c r="B54" s="1195"/>
      <c r="C54" s="1195"/>
      <c r="D54" s="1195"/>
      <c r="E54" s="1196"/>
      <c r="F54" s="1190"/>
      <c r="G54" s="1192" t="s">
        <v>608</v>
      </c>
      <c r="H54" s="1192"/>
      <c r="I54" s="1186"/>
      <c r="J54" s="532"/>
      <c r="K54" s="532">
        <v>144</v>
      </c>
      <c r="L54" s="532">
        <v>108</v>
      </c>
      <c r="M54" s="532">
        <v>72</v>
      </c>
      <c r="N54" s="532">
        <v>72</v>
      </c>
      <c r="O54" s="532"/>
      <c r="P54" s="532"/>
      <c r="Q54" s="532"/>
    </row>
    <row r="55" spans="1:17" ht="23.25">
      <c r="A55" s="580"/>
      <c r="B55" s="581"/>
      <c r="C55" s="581"/>
      <c r="D55" s="581"/>
      <c r="E55" s="581"/>
      <c r="F55" s="1190"/>
      <c r="G55" s="1192" t="s">
        <v>609</v>
      </c>
      <c r="H55" s="1192"/>
      <c r="I55" s="1186"/>
      <c r="J55" s="582"/>
      <c r="K55" s="582"/>
      <c r="L55" s="532"/>
      <c r="M55" s="532">
        <v>216</v>
      </c>
      <c r="N55" s="532">
        <v>36</v>
      </c>
      <c r="O55" s="532">
        <v>36</v>
      </c>
      <c r="P55" s="532"/>
      <c r="Q55" s="532"/>
    </row>
    <row r="56" spans="1:17" ht="25.5" customHeight="1" thickBot="1">
      <c r="A56" s="1197"/>
      <c r="B56" s="1198"/>
      <c r="C56" s="1198"/>
      <c r="D56" s="1198"/>
      <c r="E56" s="1199"/>
      <c r="F56" s="1190"/>
      <c r="G56" s="1200" t="s">
        <v>178</v>
      </c>
      <c r="H56" s="1201"/>
      <c r="I56" s="1201"/>
      <c r="J56" s="582"/>
      <c r="K56" s="582"/>
      <c r="L56" s="532"/>
      <c r="M56" s="532"/>
      <c r="N56" s="532"/>
      <c r="O56" s="532"/>
      <c r="P56" s="532"/>
      <c r="Q56" s="532"/>
    </row>
    <row r="57" spans="1:17" ht="24" thickBot="1">
      <c r="A57" s="1197"/>
      <c r="B57" s="1198"/>
      <c r="C57" s="1198"/>
      <c r="D57" s="1198"/>
      <c r="E57" s="1199"/>
      <c r="F57" s="1191"/>
      <c r="G57" s="1202">
        <f>SUM(J57:Q57)</f>
        <v>3456</v>
      </c>
      <c r="H57" s="1203"/>
      <c r="I57" s="1204"/>
      <c r="J57" s="583">
        <f>SUM(J52:J56)</f>
        <v>612</v>
      </c>
      <c r="K57" s="583">
        <f t="shared" ref="K57:Q57" si="4">SUM(K52:K56)</f>
        <v>828</v>
      </c>
      <c r="L57" s="583">
        <f t="shared" si="4"/>
        <v>576</v>
      </c>
      <c r="M57" s="583">
        <f t="shared" si="4"/>
        <v>828</v>
      </c>
      <c r="N57" s="583">
        <f t="shared" si="4"/>
        <v>576</v>
      </c>
      <c r="O57" s="583">
        <f t="shared" si="4"/>
        <v>36</v>
      </c>
      <c r="P57" s="583">
        <f t="shared" si="4"/>
        <v>0</v>
      </c>
      <c r="Q57" s="583">
        <f t="shared" si="4"/>
        <v>0</v>
      </c>
    </row>
    <row r="58" spans="1:17">
      <c r="A58" s="584"/>
      <c r="B58" s="585"/>
      <c r="C58" s="585"/>
      <c r="D58" s="585"/>
      <c r="E58" s="585"/>
      <c r="F58" s="1190"/>
      <c r="G58" s="1205" t="s">
        <v>610</v>
      </c>
      <c r="H58" s="1206"/>
      <c r="I58" s="1207"/>
      <c r="J58" s="532"/>
      <c r="K58" s="532">
        <v>4</v>
      </c>
      <c r="L58" s="532">
        <v>1</v>
      </c>
      <c r="M58" s="532">
        <v>4</v>
      </c>
      <c r="N58" s="532">
        <v>1</v>
      </c>
      <c r="O58" s="532">
        <v>1</v>
      </c>
      <c r="P58" s="532"/>
      <c r="Q58" s="532"/>
    </row>
    <row r="59" spans="1:17">
      <c r="A59" s="584"/>
      <c r="B59" s="585"/>
      <c r="C59" s="585"/>
      <c r="D59" s="585"/>
      <c r="E59" s="585"/>
      <c r="F59" s="1190"/>
      <c r="G59" s="1208" t="s">
        <v>611</v>
      </c>
      <c r="H59" s="1192"/>
      <c r="I59" s="1186"/>
      <c r="J59" s="532"/>
      <c r="K59" s="532">
        <v>8</v>
      </c>
      <c r="L59" s="586">
        <v>2</v>
      </c>
      <c r="M59" s="586">
        <v>7</v>
      </c>
      <c r="N59" s="586">
        <v>5</v>
      </c>
      <c r="O59" s="586">
        <v>1</v>
      </c>
      <c r="P59" s="586"/>
      <c r="Q59" s="586"/>
    </row>
    <row r="60" spans="1:17" ht="20.45" customHeight="1">
      <c r="A60" s="584"/>
      <c r="B60" s="585"/>
      <c r="C60" s="585"/>
      <c r="D60" s="585"/>
      <c r="E60" s="585"/>
      <c r="F60" s="1190"/>
      <c r="G60" s="1186" t="s">
        <v>612</v>
      </c>
      <c r="H60" s="1187"/>
      <c r="I60" s="1187"/>
      <c r="J60" s="532"/>
      <c r="K60" s="532">
        <v>2</v>
      </c>
      <c r="L60" s="586"/>
      <c r="M60" s="586">
        <v>1</v>
      </c>
      <c r="N60" s="586"/>
      <c r="O60" s="586"/>
      <c r="P60" s="586"/>
      <c r="Q60" s="586"/>
    </row>
    <row r="61" spans="1:17">
      <c r="A61" s="587"/>
      <c r="B61" s="588"/>
      <c r="C61" s="588"/>
      <c r="D61" s="588"/>
      <c r="E61" s="588"/>
      <c r="F61" s="1190"/>
      <c r="G61" s="1186"/>
      <c r="H61" s="1187"/>
      <c r="I61" s="1187"/>
      <c r="J61" s="586">
        <f>SUM(J58:J60)</f>
        <v>0</v>
      </c>
      <c r="K61" s="586">
        <f t="shared" ref="K61:Q61" si="5">SUM(K58:K60)</f>
        <v>14</v>
      </c>
      <c r="L61" s="586">
        <f t="shared" si="5"/>
        <v>3</v>
      </c>
      <c r="M61" s="586">
        <f t="shared" si="5"/>
        <v>12</v>
      </c>
      <c r="N61" s="586">
        <f t="shared" si="5"/>
        <v>6</v>
      </c>
      <c r="O61" s="586">
        <f t="shared" si="5"/>
        <v>2</v>
      </c>
      <c r="P61" s="586">
        <f t="shared" si="5"/>
        <v>0</v>
      </c>
      <c r="Q61" s="586">
        <f t="shared" si="5"/>
        <v>0</v>
      </c>
    </row>
  </sheetData>
  <mergeCells count="48">
    <mergeCell ref="G61:I61"/>
    <mergeCell ref="A52:D52"/>
    <mergeCell ref="F52:F61"/>
    <mergeCell ref="G52:I52"/>
    <mergeCell ref="A53:E53"/>
    <mergeCell ref="G53:I53"/>
    <mergeCell ref="A54:E54"/>
    <mergeCell ref="G54:I54"/>
    <mergeCell ref="G55:I55"/>
    <mergeCell ref="A56:E56"/>
    <mergeCell ref="G56:I56"/>
    <mergeCell ref="A57:E57"/>
    <mergeCell ref="G57:I57"/>
    <mergeCell ref="G58:I58"/>
    <mergeCell ref="G59:I59"/>
    <mergeCell ref="G60:I60"/>
    <mergeCell ref="A9:I9"/>
    <mergeCell ref="A10:A15"/>
    <mergeCell ref="B10:B15"/>
    <mergeCell ref="C10:C15"/>
    <mergeCell ref="D10:I10"/>
    <mergeCell ref="F12:F15"/>
    <mergeCell ref="G12:I12"/>
    <mergeCell ref="G13:G15"/>
    <mergeCell ref="H13:H15"/>
    <mergeCell ref="I13:I15"/>
    <mergeCell ref="J10:Q10"/>
    <mergeCell ref="D11:D15"/>
    <mergeCell ref="E11:E15"/>
    <mergeCell ref="F11:I11"/>
    <mergeCell ref="J11:K11"/>
    <mergeCell ref="L11:M11"/>
    <mergeCell ref="N11:O11"/>
    <mergeCell ref="P11:Q11"/>
    <mergeCell ref="J12:J13"/>
    <mergeCell ref="K12:K13"/>
    <mergeCell ref="L12:L13"/>
    <mergeCell ref="M12:M13"/>
    <mergeCell ref="N12:N13"/>
    <mergeCell ref="O12:O13"/>
    <mergeCell ref="P12:P13"/>
    <mergeCell ref="Q12:Q13"/>
    <mergeCell ref="C4:Q4"/>
    <mergeCell ref="G6:Q6"/>
    <mergeCell ref="F7:K7"/>
    <mergeCell ref="N7:Q7"/>
    <mergeCell ref="G8:K8"/>
    <mergeCell ref="N8:Q8"/>
  </mergeCells>
  <pageMargins left="0.70866141732283472" right="0.70866141732283472" top="0.74803149606299213" bottom="0.74803149606299213" header="0.31496062992125984" footer="0.31496062992125984"/>
  <pageSetup paperSize="9" scale="40" fitToHeight="1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5"/>
  <sheetViews>
    <sheetView topLeftCell="D1" workbookViewId="0">
      <selection activeCell="AC25" sqref="AC25"/>
    </sheetView>
  </sheetViews>
  <sheetFormatPr defaultRowHeight="15"/>
  <cols>
    <col min="1" max="1" width="7.42578125" style="594" customWidth="1"/>
    <col min="2" max="2" width="46.85546875" style="594" customWidth="1"/>
    <col min="3" max="3" width="9.5703125" style="594" customWidth="1"/>
    <col min="4" max="4" width="5.140625" style="594" customWidth="1"/>
    <col min="5" max="5" width="4.7109375" style="594" customWidth="1"/>
    <col min="6" max="6" width="6.7109375" style="594" customWidth="1"/>
    <col min="7" max="7" width="5.140625" style="594" customWidth="1"/>
    <col min="8" max="8" width="4.5703125" style="594" customWidth="1"/>
    <col min="9" max="9" width="4.28515625" style="594" customWidth="1"/>
    <col min="10" max="11" width="4.5703125" style="594" customWidth="1"/>
    <col min="12" max="12" width="4.42578125" style="594" customWidth="1"/>
    <col min="13" max="13" width="4.85546875" style="594" customWidth="1"/>
    <col min="14" max="14" width="5" style="594" customWidth="1"/>
    <col min="15" max="15" width="4.85546875" style="594" customWidth="1"/>
    <col min="16" max="16" width="4.5703125" style="594" customWidth="1"/>
    <col min="17" max="17" width="4.7109375" style="594" customWidth="1"/>
    <col min="18" max="16384" width="9.140625" style="594"/>
  </cols>
  <sheetData>
    <row r="1" spans="1:17" ht="15.75" thickBot="1">
      <c r="A1" s="548" t="s">
        <v>0</v>
      </c>
      <c r="B1" s="592" t="s">
        <v>692</v>
      </c>
      <c r="C1" s="548"/>
      <c r="D1" s="548" t="s">
        <v>2</v>
      </c>
      <c r="E1" s="548"/>
      <c r="F1" s="548"/>
      <c r="G1" s="1209" t="s">
        <v>693</v>
      </c>
      <c r="H1" s="1209"/>
      <c r="I1" s="1209"/>
      <c r="J1" s="1209"/>
      <c r="K1" s="1209"/>
      <c r="L1" s="1209"/>
      <c r="M1" s="1209"/>
      <c r="N1" s="1209"/>
      <c r="O1" s="593"/>
      <c r="P1" s="593"/>
      <c r="Q1" s="593"/>
    </row>
    <row r="2" spans="1:17" ht="38.25" customHeight="1">
      <c r="A2" s="548"/>
      <c r="B2" s="548"/>
      <c r="C2" s="548"/>
      <c r="D2" s="548" t="s">
        <v>4</v>
      </c>
      <c r="E2" s="548"/>
      <c r="F2" s="1210" t="s">
        <v>694</v>
      </c>
      <c r="G2" s="1211"/>
      <c r="H2" s="1211"/>
      <c r="I2" s="1211"/>
      <c r="J2" s="1211"/>
      <c r="K2" s="1211"/>
      <c r="L2" s="548" t="s">
        <v>6</v>
      </c>
      <c r="M2" s="548"/>
      <c r="N2" s="595" t="s">
        <v>695</v>
      </c>
      <c r="O2" s="596"/>
      <c r="P2" s="596"/>
      <c r="Q2" s="596"/>
    </row>
    <row r="3" spans="1:17">
      <c r="A3" s="597" t="s">
        <v>8</v>
      </c>
      <c r="B3" s="548"/>
      <c r="C3" s="548"/>
      <c r="D3" s="548" t="s">
        <v>9</v>
      </c>
      <c r="E3" s="548"/>
      <c r="F3" s="548"/>
      <c r="G3" s="1212" t="s">
        <v>696</v>
      </c>
      <c r="H3" s="1213"/>
      <c r="I3" s="1213"/>
      <c r="J3" s="1213"/>
      <c r="K3" s="1213"/>
      <c r="L3" s="597" t="s">
        <v>697</v>
      </c>
      <c r="M3" s="548"/>
      <c r="N3" s="548"/>
      <c r="O3" s="548"/>
      <c r="P3" s="548"/>
      <c r="Q3" s="598"/>
    </row>
    <row r="4" spans="1:17">
      <c r="A4" s="1214" t="s">
        <v>11</v>
      </c>
      <c r="B4" s="1214" t="s">
        <v>544</v>
      </c>
      <c r="C4" s="1214" t="s">
        <v>545</v>
      </c>
      <c r="D4" s="1217" t="s">
        <v>14</v>
      </c>
      <c r="E4" s="1218"/>
      <c r="F4" s="1218"/>
      <c r="G4" s="1218"/>
      <c r="H4" s="1218"/>
      <c r="I4" s="1219"/>
      <c r="J4" s="1217" t="s">
        <v>546</v>
      </c>
      <c r="K4" s="1218"/>
      <c r="L4" s="1218"/>
      <c r="M4" s="1218"/>
      <c r="N4" s="599"/>
      <c r="O4" s="599"/>
      <c r="P4" s="599"/>
      <c r="Q4" s="600"/>
    </row>
    <row r="5" spans="1:17">
      <c r="A5" s="1215"/>
      <c r="B5" s="1215"/>
      <c r="C5" s="1215"/>
      <c r="D5" s="1214" t="s">
        <v>547</v>
      </c>
      <c r="E5" s="1214" t="s">
        <v>462</v>
      </c>
      <c r="F5" s="1225" t="s">
        <v>19</v>
      </c>
      <c r="G5" s="1225"/>
      <c r="H5" s="1225"/>
      <c r="I5" s="1225"/>
      <c r="J5" s="1233" t="s">
        <v>20</v>
      </c>
      <c r="K5" s="1234"/>
      <c r="L5" s="1220" t="s">
        <v>21</v>
      </c>
      <c r="M5" s="1220"/>
      <c r="N5" s="1221"/>
      <c r="O5" s="1222"/>
      <c r="P5" s="1223"/>
      <c r="Q5" s="1224"/>
    </row>
    <row r="6" spans="1:17">
      <c r="A6" s="1215"/>
      <c r="B6" s="1215"/>
      <c r="C6" s="1215"/>
      <c r="D6" s="1215"/>
      <c r="E6" s="1215"/>
      <c r="F6" s="1214" t="s">
        <v>24</v>
      </c>
      <c r="G6" s="1225" t="s">
        <v>25</v>
      </c>
      <c r="H6" s="1225"/>
      <c r="I6" s="1226"/>
      <c r="J6" s="1227" t="s">
        <v>548</v>
      </c>
      <c r="K6" s="1227" t="s">
        <v>549</v>
      </c>
      <c r="L6" s="1220" t="s">
        <v>550</v>
      </c>
      <c r="M6" s="1235" t="s">
        <v>551</v>
      </c>
      <c r="N6" s="1237"/>
      <c r="O6" s="1239"/>
      <c r="P6" s="1220"/>
      <c r="Q6" s="1220"/>
    </row>
    <row r="7" spans="1:17">
      <c r="A7" s="1215"/>
      <c r="B7" s="1215"/>
      <c r="C7" s="1215"/>
      <c r="D7" s="1215"/>
      <c r="E7" s="1215"/>
      <c r="F7" s="1215"/>
      <c r="G7" s="1230" t="s">
        <v>26</v>
      </c>
      <c r="H7" s="1230" t="s">
        <v>556</v>
      </c>
      <c r="I7" s="1230" t="s">
        <v>698</v>
      </c>
      <c r="J7" s="1228"/>
      <c r="K7" s="1228"/>
      <c r="L7" s="1229"/>
      <c r="M7" s="1236"/>
      <c r="N7" s="1238"/>
      <c r="O7" s="1240"/>
      <c r="P7" s="1229"/>
      <c r="Q7" s="1229"/>
    </row>
    <row r="8" spans="1:17">
      <c r="A8" s="1215"/>
      <c r="B8" s="1215"/>
      <c r="C8" s="1215"/>
      <c r="D8" s="1215"/>
      <c r="E8" s="1215"/>
      <c r="F8" s="1215"/>
      <c r="G8" s="1231"/>
      <c r="H8" s="1231"/>
      <c r="I8" s="1231"/>
      <c r="J8" s="601"/>
      <c r="K8" s="601"/>
      <c r="L8" s="601"/>
      <c r="M8" s="601"/>
      <c r="N8" s="601"/>
      <c r="O8" s="601"/>
      <c r="P8" s="601"/>
      <c r="Q8" s="601"/>
    </row>
    <row r="9" spans="1:17" ht="18" customHeight="1">
      <c r="A9" s="1216"/>
      <c r="B9" s="1216"/>
      <c r="C9" s="1216"/>
      <c r="D9" s="1216"/>
      <c r="E9" s="1216"/>
      <c r="F9" s="1216"/>
      <c r="G9" s="1232"/>
      <c r="H9" s="1232"/>
      <c r="I9" s="1232"/>
      <c r="J9" s="602">
        <v>17</v>
      </c>
      <c r="K9" s="602">
        <v>24</v>
      </c>
      <c r="L9" s="603">
        <v>17</v>
      </c>
      <c r="M9" s="604">
        <v>24</v>
      </c>
      <c r="N9" s="605"/>
      <c r="O9" s="606"/>
      <c r="P9" s="603"/>
      <c r="Q9" s="603"/>
    </row>
    <row r="10" spans="1:17">
      <c r="A10" s="545">
        <v>1</v>
      </c>
      <c r="B10" s="545">
        <v>2</v>
      </c>
      <c r="C10" s="546">
        <v>3</v>
      </c>
      <c r="D10" s="546">
        <v>4</v>
      </c>
      <c r="E10" s="546">
        <v>5</v>
      </c>
      <c r="F10" s="546">
        <v>6</v>
      </c>
      <c r="G10" s="546">
        <v>7</v>
      </c>
      <c r="H10" s="546">
        <v>8</v>
      </c>
      <c r="I10" s="546">
        <v>9</v>
      </c>
      <c r="J10" s="546">
        <v>10</v>
      </c>
      <c r="K10" s="546">
        <v>11</v>
      </c>
      <c r="L10" s="546">
        <v>12</v>
      </c>
      <c r="M10" s="546">
        <v>13</v>
      </c>
      <c r="N10" s="546">
        <v>14</v>
      </c>
      <c r="O10" s="546">
        <v>15</v>
      </c>
      <c r="P10" s="546">
        <v>16</v>
      </c>
      <c r="Q10" s="547">
        <v>17</v>
      </c>
    </row>
    <row r="11" spans="1:17">
      <c r="A11" s="607" t="s">
        <v>699</v>
      </c>
      <c r="B11" s="608" t="s">
        <v>700</v>
      </c>
      <c r="C11" s="609" t="s">
        <v>701</v>
      </c>
      <c r="D11" s="610">
        <f t="shared" ref="D11:M11" si="0">SUM(D12:D18)</f>
        <v>258</v>
      </c>
      <c r="E11" s="610">
        <f t="shared" si="0"/>
        <v>86</v>
      </c>
      <c r="F11" s="610">
        <f t="shared" si="0"/>
        <v>172</v>
      </c>
      <c r="G11" s="610">
        <f t="shared" si="0"/>
        <v>64</v>
      </c>
      <c r="H11" s="610">
        <f t="shared" si="0"/>
        <v>108</v>
      </c>
      <c r="I11" s="610">
        <f t="shared" si="0"/>
        <v>0</v>
      </c>
      <c r="J11" s="610">
        <f t="shared" si="0"/>
        <v>112</v>
      </c>
      <c r="K11" s="610">
        <f t="shared" si="0"/>
        <v>0</v>
      </c>
      <c r="L11" s="610">
        <f t="shared" si="0"/>
        <v>50</v>
      </c>
      <c r="M11" s="610">
        <f t="shared" si="0"/>
        <v>10</v>
      </c>
      <c r="N11" s="610">
        <f>SUM(N12:N12)</f>
        <v>0</v>
      </c>
      <c r="O11" s="610">
        <f>SUM(O12:O12)</f>
        <v>0</v>
      </c>
      <c r="P11" s="610">
        <f>SUM(P12:P12)</f>
        <v>0</v>
      </c>
      <c r="Q11" s="610">
        <f>SUM(Q12:Q12)</f>
        <v>0</v>
      </c>
    </row>
    <row r="12" spans="1:17">
      <c r="A12" s="611" t="s">
        <v>702</v>
      </c>
      <c r="B12" s="612" t="s">
        <v>703</v>
      </c>
      <c r="C12" s="547" t="s">
        <v>57</v>
      </c>
      <c r="D12" s="613">
        <f>SUM(E12:F12)</f>
        <v>30</v>
      </c>
      <c r="E12" s="613">
        <v>10</v>
      </c>
      <c r="F12" s="614">
        <f t="shared" ref="F12:F18" si="1">G12+H12+I12</f>
        <v>20</v>
      </c>
      <c r="G12" s="613">
        <v>2</v>
      </c>
      <c r="H12" s="613">
        <v>18</v>
      </c>
      <c r="I12" s="615"/>
      <c r="J12" s="616">
        <v>20</v>
      </c>
      <c r="K12" s="616">
        <v>0</v>
      </c>
      <c r="L12" s="617"/>
      <c r="M12" s="617"/>
      <c r="N12" s="618"/>
      <c r="O12" s="618"/>
      <c r="P12" s="619"/>
      <c r="Q12" s="619"/>
    </row>
    <row r="13" spans="1:17">
      <c r="A13" s="611" t="s">
        <v>704</v>
      </c>
      <c r="B13" s="612" t="s">
        <v>705</v>
      </c>
      <c r="C13" s="620" t="s">
        <v>57</v>
      </c>
      <c r="D13" s="613">
        <f>SUM(E13:F13)</f>
        <v>36</v>
      </c>
      <c r="E13" s="613">
        <v>12</v>
      </c>
      <c r="F13" s="614">
        <f t="shared" si="1"/>
        <v>24</v>
      </c>
      <c r="G13" s="613">
        <v>14</v>
      </c>
      <c r="H13" s="613">
        <v>10</v>
      </c>
      <c r="I13" s="615"/>
      <c r="J13" s="621">
        <v>24</v>
      </c>
      <c r="K13" s="621"/>
      <c r="L13" s="617"/>
      <c r="M13" s="617"/>
      <c r="N13" s="618"/>
      <c r="O13" s="618"/>
      <c r="P13" s="617"/>
      <c r="Q13" s="619"/>
    </row>
    <row r="14" spans="1:17">
      <c r="A14" s="622" t="s">
        <v>706</v>
      </c>
      <c r="B14" s="623" t="s">
        <v>589</v>
      </c>
      <c r="C14" s="624" t="s">
        <v>57</v>
      </c>
      <c r="D14" s="613">
        <f>SUM(E14:F14)</f>
        <v>30</v>
      </c>
      <c r="E14" s="613">
        <v>10</v>
      </c>
      <c r="F14" s="614">
        <f t="shared" si="1"/>
        <v>20</v>
      </c>
      <c r="G14" s="613">
        <v>2</v>
      </c>
      <c r="H14" s="613">
        <v>18</v>
      </c>
      <c r="I14" s="615"/>
      <c r="J14" s="621">
        <v>20</v>
      </c>
      <c r="K14" s="621"/>
      <c r="L14" s="617"/>
      <c r="M14" s="617"/>
      <c r="N14" s="618"/>
      <c r="O14" s="618"/>
      <c r="P14" s="617"/>
      <c r="Q14" s="619"/>
    </row>
    <row r="15" spans="1:17">
      <c r="A15" s="611" t="s">
        <v>707</v>
      </c>
      <c r="B15" s="612" t="s">
        <v>87</v>
      </c>
      <c r="C15" s="620" t="s">
        <v>57</v>
      </c>
      <c r="D15" s="613">
        <f t="shared" ref="D15:D34" si="2">SUM(E15:F15)</f>
        <v>36</v>
      </c>
      <c r="E15" s="613">
        <v>12</v>
      </c>
      <c r="F15" s="614">
        <f t="shared" si="1"/>
        <v>24</v>
      </c>
      <c r="G15" s="613">
        <v>20</v>
      </c>
      <c r="H15" s="613">
        <v>4</v>
      </c>
      <c r="I15" s="613"/>
      <c r="J15" s="625">
        <v>24</v>
      </c>
      <c r="K15" s="625"/>
      <c r="L15" s="617"/>
      <c r="M15" s="617"/>
      <c r="N15" s="618"/>
      <c r="O15" s="618"/>
      <c r="P15" s="619"/>
      <c r="Q15" s="619"/>
    </row>
    <row r="16" spans="1:17">
      <c r="A16" s="611" t="s">
        <v>708</v>
      </c>
      <c r="B16" s="612" t="s">
        <v>709</v>
      </c>
      <c r="C16" s="620" t="s">
        <v>57</v>
      </c>
      <c r="D16" s="613">
        <f t="shared" si="2"/>
        <v>42</v>
      </c>
      <c r="E16" s="613">
        <v>14</v>
      </c>
      <c r="F16" s="614">
        <f t="shared" si="1"/>
        <v>28</v>
      </c>
      <c r="G16" s="613">
        <v>10</v>
      </c>
      <c r="H16" s="613">
        <v>18</v>
      </c>
      <c r="I16" s="613"/>
      <c r="J16" s="625"/>
      <c r="K16" s="625"/>
      <c r="L16" s="617">
        <v>18</v>
      </c>
      <c r="M16" s="617">
        <v>10</v>
      </c>
      <c r="N16" s="618"/>
      <c r="O16" s="618"/>
      <c r="P16" s="619"/>
      <c r="Q16" s="619"/>
    </row>
    <row r="17" spans="1:17">
      <c r="A17" s="611" t="s">
        <v>710</v>
      </c>
      <c r="B17" s="612" t="s">
        <v>116</v>
      </c>
      <c r="C17" s="620" t="s">
        <v>57</v>
      </c>
      <c r="D17" s="613">
        <f t="shared" si="2"/>
        <v>48</v>
      </c>
      <c r="E17" s="613">
        <v>16</v>
      </c>
      <c r="F17" s="614">
        <f t="shared" si="1"/>
        <v>32</v>
      </c>
      <c r="G17" s="613"/>
      <c r="H17" s="613">
        <v>32</v>
      </c>
      <c r="I17" s="613"/>
      <c r="J17" s="625"/>
      <c r="K17" s="625"/>
      <c r="L17" s="617">
        <v>32</v>
      </c>
      <c r="M17" s="617"/>
      <c r="N17" s="618"/>
      <c r="O17" s="618"/>
      <c r="P17" s="619"/>
      <c r="Q17" s="619"/>
    </row>
    <row r="18" spans="1:17">
      <c r="A18" s="611" t="s">
        <v>711</v>
      </c>
      <c r="B18" s="612" t="s">
        <v>712</v>
      </c>
      <c r="C18" s="620" t="s">
        <v>57</v>
      </c>
      <c r="D18" s="613">
        <f t="shared" si="2"/>
        <v>36</v>
      </c>
      <c r="E18" s="613">
        <v>12</v>
      </c>
      <c r="F18" s="614">
        <f t="shared" si="1"/>
        <v>24</v>
      </c>
      <c r="G18" s="613">
        <v>16</v>
      </c>
      <c r="H18" s="613">
        <v>8</v>
      </c>
      <c r="I18" s="613"/>
      <c r="J18" s="625">
        <v>24</v>
      </c>
      <c r="K18" s="625"/>
      <c r="L18" s="617"/>
      <c r="M18" s="617"/>
      <c r="N18" s="618"/>
      <c r="O18" s="618"/>
      <c r="P18" s="619"/>
      <c r="Q18" s="619"/>
    </row>
    <row r="19" spans="1:17">
      <c r="A19" s="626" t="s">
        <v>713</v>
      </c>
      <c r="B19" s="627" t="s">
        <v>714</v>
      </c>
      <c r="C19" s="628"/>
      <c r="D19" s="629">
        <f t="shared" si="2"/>
        <v>0</v>
      </c>
      <c r="E19" s="630"/>
      <c r="F19" s="630"/>
      <c r="G19" s="630"/>
      <c r="H19" s="630"/>
      <c r="I19" s="630"/>
      <c r="J19" s="630"/>
      <c r="K19" s="630"/>
      <c r="L19" s="630"/>
      <c r="M19" s="630"/>
      <c r="N19" s="630"/>
      <c r="O19" s="630"/>
      <c r="P19" s="630"/>
      <c r="Q19" s="631"/>
    </row>
    <row r="20" spans="1:17">
      <c r="A20" s="607" t="s">
        <v>130</v>
      </c>
      <c r="B20" s="632" t="s">
        <v>131</v>
      </c>
      <c r="C20" s="633" t="s">
        <v>715</v>
      </c>
      <c r="D20" s="634">
        <f t="shared" si="2"/>
        <v>1372</v>
      </c>
      <c r="E20" s="634">
        <f t="shared" ref="E20:M20" si="3">E21+E27+E30</f>
        <v>312</v>
      </c>
      <c r="F20" s="634">
        <f t="shared" si="3"/>
        <v>1060</v>
      </c>
      <c r="G20" s="634">
        <f t="shared" si="3"/>
        <v>186</v>
      </c>
      <c r="H20" s="634">
        <f t="shared" si="3"/>
        <v>438</v>
      </c>
      <c r="I20" s="634">
        <f t="shared" si="3"/>
        <v>0</v>
      </c>
      <c r="J20" s="634">
        <f t="shared" si="3"/>
        <v>160</v>
      </c>
      <c r="K20" s="634">
        <f t="shared" si="3"/>
        <v>352</v>
      </c>
      <c r="L20" s="634">
        <f t="shared" si="3"/>
        <v>206</v>
      </c>
      <c r="M20" s="634">
        <f t="shared" si="3"/>
        <v>342</v>
      </c>
      <c r="N20" s="634"/>
      <c r="O20" s="634"/>
      <c r="P20" s="634"/>
      <c r="Q20" s="635"/>
    </row>
    <row r="21" spans="1:17">
      <c r="A21" s="607" t="s">
        <v>133</v>
      </c>
      <c r="B21" s="632" t="s">
        <v>716</v>
      </c>
      <c r="C21" s="633" t="s">
        <v>717</v>
      </c>
      <c r="D21" s="634">
        <f t="shared" si="2"/>
        <v>733</v>
      </c>
      <c r="E21" s="634">
        <f>SUM(E22:E25)</f>
        <v>155</v>
      </c>
      <c r="F21" s="634">
        <f>SUM(F22:F26)</f>
        <v>578</v>
      </c>
      <c r="G21" s="634">
        <f t="shared" ref="G21:M21" si="4">SUM(G22:G26)</f>
        <v>96</v>
      </c>
      <c r="H21" s="634">
        <f t="shared" si="4"/>
        <v>214</v>
      </c>
      <c r="I21" s="634">
        <f t="shared" si="4"/>
        <v>0</v>
      </c>
      <c r="J21" s="634">
        <f t="shared" si="4"/>
        <v>94</v>
      </c>
      <c r="K21" s="634">
        <f t="shared" si="4"/>
        <v>244</v>
      </c>
      <c r="L21" s="634">
        <f t="shared" si="4"/>
        <v>34</v>
      </c>
      <c r="M21" s="634">
        <f t="shared" si="4"/>
        <v>206</v>
      </c>
      <c r="N21" s="634"/>
      <c r="O21" s="634"/>
      <c r="P21" s="634"/>
      <c r="Q21" s="635"/>
    </row>
    <row r="22" spans="1:17">
      <c r="A22" s="636" t="s">
        <v>136</v>
      </c>
      <c r="B22" s="637" t="s">
        <v>718</v>
      </c>
      <c r="C22" s="620" t="s">
        <v>719</v>
      </c>
      <c r="D22" s="613">
        <f t="shared" si="2"/>
        <v>336</v>
      </c>
      <c r="E22" s="638">
        <v>112</v>
      </c>
      <c r="F22" s="614">
        <f t="shared" ref="F22:F34" si="5">G22+H22+I22</f>
        <v>224</v>
      </c>
      <c r="G22" s="638">
        <v>66</v>
      </c>
      <c r="H22" s="638">
        <v>158</v>
      </c>
      <c r="I22" s="638"/>
      <c r="J22" s="625">
        <v>84</v>
      </c>
      <c r="K22" s="625">
        <v>106</v>
      </c>
      <c r="L22" s="617">
        <v>34</v>
      </c>
      <c r="M22" s="617"/>
      <c r="N22" s="618"/>
      <c r="O22" s="618"/>
      <c r="P22" s="617"/>
      <c r="Q22" s="619"/>
    </row>
    <row r="23" spans="1:17">
      <c r="A23" s="636" t="s">
        <v>328</v>
      </c>
      <c r="B23" s="639" t="s">
        <v>720</v>
      </c>
      <c r="C23" s="620" t="s">
        <v>36</v>
      </c>
      <c r="D23" s="613">
        <f t="shared" si="2"/>
        <v>84</v>
      </c>
      <c r="E23" s="638">
        <v>28</v>
      </c>
      <c r="F23" s="614">
        <f t="shared" si="5"/>
        <v>56</v>
      </c>
      <c r="G23" s="638">
        <v>30</v>
      </c>
      <c r="H23" s="638">
        <v>26</v>
      </c>
      <c r="I23" s="638"/>
      <c r="J23" s="625">
        <v>10</v>
      </c>
      <c r="K23" s="625">
        <v>46</v>
      </c>
      <c r="L23" s="617"/>
      <c r="M23" s="617"/>
      <c r="N23" s="618"/>
      <c r="O23" s="618"/>
      <c r="P23" s="617"/>
      <c r="Q23" s="619"/>
    </row>
    <row r="24" spans="1:17">
      <c r="A24" s="636" t="s">
        <v>330</v>
      </c>
      <c r="B24" s="639" t="s">
        <v>721</v>
      </c>
      <c r="C24" s="620" t="s">
        <v>57</v>
      </c>
      <c r="D24" s="613">
        <f t="shared" si="2"/>
        <v>45</v>
      </c>
      <c r="E24" s="638">
        <v>15</v>
      </c>
      <c r="F24" s="614">
        <f t="shared" si="5"/>
        <v>30</v>
      </c>
      <c r="G24" s="638"/>
      <c r="H24" s="638">
        <v>30</v>
      </c>
      <c r="I24" s="638"/>
      <c r="J24" s="625"/>
      <c r="K24" s="625"/>
      <c r="L24" s="617"/>
      <c r="M24" s="617">
        <v>30</v>
      </c>
      <c r="N24" s="618"/>
      <c r="O24" s="618"/>
      <c r="P24" s="617"/>
      <c r="Q24" s="619"/>
    </row>
    <row r="25" spans="1:17" ht="13.5" customHeight="1">
      <c r="A25" s="636" t="s">
        <v>139</v>
      </c>
      <c r="B25" s="637" t="s">
        <v>679</v>
      </c>
      <c r="C25" s="620" t="s">
        <v>57</v>
      </c>
      <c r="D25" s="613">
        <f t="shared" si="2"/>
        <v>92</v>
      </c>
      <c r="E25" s="638"/>
      <c r="F25" s="614">
        <f>SUM(J25:M25)</f>
        <v>92</v>
      </c>
      <c r="G25" s="638"/>
      <c r="H25" s="638"/>
      <c r="I25" s="638"/>
      <c r="J25" s="625"/>
      <c r="K25" s="625">
        <v>92</v>
      </c>
      <c r="L25" s="617"/>
      <c r="M25" s="617"/>
      <c r="N25" s="618"/>
      <c r="O25" s="618"/>
      <c r="P25" s="617"/>
      <c r="Q25" s="619"/>
    </row>
    <row r="26" spans="1:17" ht="13.5" customHeight="1">
      <c r="A26" s="636" t="s">
        <v>140</v>
      </c>
      <c r="B26" s="637" t="s">
        <v>609</v>
      </c>
      <c r="C26" s="620" t="s">
        <v>57</v>
      </c>
      <c r="D26" s="613">
        <f t="shared" si="2"/>
        <v>176</v>
      </c>
      <c r="E26" s="638"/>
      <c r="F26" s="614">
        <f>SUM(J26:M26)</f>
        <v>176</v>
      </c>
      <c r="G26" s="638"/>
      <c r="H26" s="638"/>
      <c r="I26" s="638"/>
      <c r="J26" s="625"/>
      <c r="K26" s="625"/>
      <c r="L26" s="617"/>
      <c r="M26" s="617">
        <v>176</v>
      </c>
      <c r="N26" s="618"/>
      <c r="O26" s="618"/>
      <c r="P26" s="617"/>
      <c r="Q26" s="619"/>
    </row>
    <row r="27" spans="1:17" ht="25.5">
      <c r="A27" s="640" t="s">
        <v>141</v>
      </c>
      <c r="B27" s="632" t="s">
        <v>722</v>
      </c>
      <c r="C27" s="633" t="s">
        <v>723</v>
      </c>
      <c r="D27" s="634">
        <f t="shared" si="2"/>
        <v>369</v>
      </c>
      <c r="E27" s="634">
        <f t="shared" ref="E27:M27" si="6">SUM(E28:E29)</f>
        <v>67</v>
      </c>
      <c r="F27" s="634">
        <f t="shared" si="6"/>
        <v>302</v>
      </c>
      <c r="G27" s="634">
        <f t="shared" si="6"/>
        <v>60</v>
      </c>
      <c r="H27" s="634">
        <f t="shared" si="6"/>
        <v>74</v>
      </c>
      <c r="I27" s="634">
        <f t="shared" si="6"/>
        <v>0</v>
      </c>
      <c r="J27" s="634">
        <f t="shared" si="6"/>
        <v>66</v>
      </c>
      <c r="K27" s="634">
        <f t="shared" si="6"/>
        <v>108</v>
      </c>
      <c r="L27" s="634">
        <f t="shared" si="6"/>
        <v>72</v>
      </c>
      <c r="M27" s="634">
        <f t="shared" si="6"/>
        <v>56</v>
      </c>
      <c r="N27" s="634"/>
      <c r="O27" s="634"/>
      <c r="P27" s="634"/>
      <c r="Q27" s="635"/>
    </row>
    <row r="28" spans="1:17" ht="12.75" customHeight="1">
      <c r="A28" s="641" t="s">
        <v>143</v>
      </c>
      <c r="B28" s="642" t="s">
        <v>724</v>
      </c>
      <c r="C28" s="620" t="s">
        <v>596</v>
      </c>
      <c r="D28" s="613">
        <f t="shared" si="2"/>
        <v>201</v>
      </c>
      <c r="E28" s="613">
        <v>67</v>
      </c>
      <c r="F28" s="614">
        <f t="shared" si="5"/>
        <v>134</v>
      </c>
      <c r="G28" s="613">
        <v>60</v>
      </c>
      <c r="H28" s="613">
        <v>74</v>
      </c>
      <c r="I28" s="613"/>
      <c r="J28" s="625">
        <v>20</v>
      </c>
      <c r="K28" s="625">
        <v>74</v>
      </c>
      <c r="L28" s="617">
        <v>40</v>
      </c>
      <c r="M28" s="617"/>
      <c r="N28" s="618"/>
      <c r="O28" s="618"/>
      <c r="P28" s="617"/>
      <c r="Q28" s="619"/>
    </row>
    <row r="29" spans="1:17" ht="12" customHeight="1">
      <c r="A29" s="636" t="s">
        <v>146</v>
      </c>
      <c r="B29" s="637" t="s">
        <v>679</v>
      </c>
      <c r="C29" s="620" t="s">
        <v>616</v>
      </c>
      <c r="D29" s="613">
        <f t="shared" si="2"/>
        <v>168</v>
      </c>
      <c r="E29" s="613"/>
      <c r="F29" s="614">
        <f>SUM(J29:M29)</f>
        <v>168</v>
      </c>
      <c r="G29" s="613"/>
      <c r="H29" s="613"/>
      <c r="I29" s="613"/>
      <c r="J29" s="625">
        <v>46</v>
      </c>
      <c r="K29" s="625">
        <v>34</v>
      </c>
      <c r="L29" s="617">
        <v>32</v>
      </c>
      <c r="M29" s="617">
        <v>56</v>
      </c>
      <c r="N29" s="618"/>
      <c r="O29" s="618"/>
      <c r="P29" s="617"/>
      <c r="Q29" s="619"/>
    </row>
    <row r="30" spans="1:17">
      <c r="A30" s="607" t="s">
        <v>148</v>
      </c>
      <c r="B30" s="643" t="s">
        <v>725</v>
      </c>
      <c r="C30" s="633" t="s">
        <v>726</v>
      </c>
      <c r="D30" s="634">
        <f t="shared" si="2"/>
        <v>270</v>
      </c>
      <c r="E30" s="634">
        <f t="shared" ref="E30:M30" si="7">SUM(E31:E34)</f>
        <v>90</v>
      </c>
      <c r="F30" s="634">
        <f t="shared" si="7"/>
        <v>180</v>
      </c>
      <c r="G30" s="634">
        <f t="shared" si="7"/>
        <v>30</v>
      </c>
      <c r="H30" s="634">
        <f t="shared" si="7"/>
        <v>150</v>
      </c>
      <c r="I30" s="634">
        <f t="shared" si="7"/>
        <v>0</v>
      </c>
      <c r="J30" s="634">
        <f t="shared" si="7"/>
        <v>0</v>
      </c>
      <c r="K30" s="634">
        <f t="shared" si="7"/>
        <v>0</v>
      </c>
      <c r="L30" s="634">
        <f t="shared" si="7"/>
        <v>100</v>
      </c>
      <c r="M30" s="634">
        <f t="shared" si="7"/>
        <v>80</v>
      </c>
      <c r="N30" s="634"/>
      <c r="O30" s="634"/>
      <c r="P30" s="634"/>
      <c r="Q30" s="635"/>
    </row>
    <row r="31" spans="1:17">
      <c r="A31" s="644" t="s">
        <v>150</v>
      </c>
      <c r="B31" s="642" t="s">
        <v>727</v>
      </c>
      <c r="C31" s="620" t="s">
        <v>212</v>
      </c>
      <c r="D31" s="613">
        <f t="shared" si="2"/>
        <v>168</v>
      </c>
      <c r="E31" s="613">
        <v>56</v>
      </c>
      <c r="F31" s="614">
        <f t="shared" si="5"/>
        <v>112</v>
      </c>
      <c r="G31" s="613">
        <v>18</v>
      </c>
      <c r="H31" s="613">
        <v>94</v>
      </c>
      <c r="I31" s="613"/>
      <c r="J31" s="625"/>
      <c r="K31" s="625"/>
      <c r="L31" s="617">
        <v>72</v>
      </c>
      <c r="M31" s="617">
        <v>40</v>
      </c>
      <c r="N31" s="618"/>
      <c r="O31" s="618"/>
      <c r="P31" s="617"/>
      <c r="Q31" s="619"/>
    </row>
    <row r="32" spans="1:17">
      <c r="A32" s="644" t="s">
        <v>287</v>
      </c>
      <c r="B32" s="645" t="s">
        <v>728</v>
      </c>
      <c r="C32" s="620" t="s">
        <v>57</v>
      </c>
      <c r="D32" s="613">
        <f t="shared" si="2"/>
        <v>60</v>
      </c>
      <c r="E32" s="613">
        <v>20</v>
      </c>
      <c r="F32" s="614">
        <f t="shared" si="5"/>
        <v>40</v>
      </c>
      <c r="G32" s="613">
        <v>10</v>
      </c>
      <c r="H32" s="613">
        <v>30</v>
      </c>
      <c r="I32" s="613"/>
      <c r="J32" s="625"/>
      <c r="K32" s="625"/>
      <c r="L32" s="617"/>
      <c r="M32" s="617">
        <v>40</v>
      </c>
      <c r="N32" s="618"/>
      <c r="O32" s="618"/>
      <c r="P32" s="617"/>
      <c r="Q32" s="619"/>
    </row>
    <row r="33" spans="1:17">
      <c r="A33" s="644" t="s">
        <v>729</v>
      </c>
      <c r="B33" s="645" t="s">
        <v>730</v>
      </c>
      <c r="C33" s="620" t="s">
        <v>57</v>
      </c>
      <c r="D33" s="613">
        <f t="shared" si="2"/>
        <v>21</v>
      </c>
      <c r="E33" s="613">
        <v>7</v>
      </c>
      <c r="F33" s="614">
        <f t="shared" si="5"/>
        <v>14</v>
      </c>
      <c r="G33" s="613"/>
      <c r="H33" s="613">
        <v>14</v>
      </c>
      <c r="I33" s="613"/>
      <c r="J33" s="625"/>
      <c r="K33" s="625"/>
      <c r="L33" s="617">
        <v>14</v>
      </c>
      <c r="M33" s="617"/>
      <c r="N33" s="618"/>
      <c r="O33" s="618"/>
      <c r="P33" s="617"/>
      <c r="Q33" s="619"/>
    </row>
    <row r="34" spans="1:17" ht="25.5">
      <c r="A34" s="644" t="s">
        <v>731</v>
      </c>
      <c r="B34" s="637" t="s">
        <v>732</v>
      </c>
      <c r="C34" s="620" t="s">
        <v>57</v>
      </c>
      <c r="D34" s="613">
        <f t="shared" si="2"/>
        <v>21</v>
      </c>
      <c r="E34" s="613">
        <v>7</v>
      </c>
      <c r="F34" s="614">
        <f t="shared" si="5"/>
        <v>14</v>
      </c>
      <c r="G34" s="613">
        <v>2</v>
      </c>
      <c r="H34" s="613">
        <v>12</v>
      </c>
      <c r="I34" s="613"/>
      <c r="J34" s="625"/>
      <c r="K34" s="625"/>
      <c r="L34" s="617">
        <v>14</v>
      </c>
      <c r="M34" s="617"/>
      <c r="N34" s="618"/>
      <c r="O34" s="618"/>
      <c r="P34" s="617"/>
      <c r="Q34" s="619"/>
    </row>
    <row r="35" spans="1:17">
      <c r="A35" s="646"/>
      <c r="B35" s="647" t="s">
        <v>602</v>
      </c>
      <c r="C35" s="648" t="s">
        <v>733</v>
      </c>
      <c r="D35" s="649">
        <f t="shared" ref="D35:M35" si="8">D11+D20</f>
        <v>1630</v>
      </c>
      <c r="E35" s="649">
        <f t="shared" si="8"/>
        <v>398</v>
      </c>
      <c r="F35" s="649">
        <f t="shared" si="8"/>
        <v>1232</v>
      </c>
      <c r="G35" s="649">
        <f t="shared" si="8"/>
        <v>250</v>
      </c>
      <c r="H35" s="649">
        <f t="shared" si="8"/>
        <v>546</v>
      </c>
      <c r="I35" s="649">
        <f t="shared" si="8"/>
        <v>0</v>
      </c>
      <c r="J35" s="649">
        <f t="shared" si="8"/>
        <v>272</v>
      </c>
      <c r="K35" s="649">
        <f t="shared" si="8"/>
        <v>352</v>
      </c>
      <c r="L35" s="649">
        <f t="shared" si="8"/>
        <v>256</v>
      </c>
      <c r="M35" s="649">
        <f t="shared" si="8"/>
        <v>352</v>
      </c>
      <c r="N35" s="649"/>
      <c r="O35" s="649"/>
      <c r="P35" s="649"/>
      <c r="Q35" s="610"/>
    </row>
    <row r="36" spans="1:17">
      <c r="A36" s="1248" t="s">
        <v>734</v>
      </c>
      <c r="B36" s="1249"/>
      <c r="C36" s="1249"/>
      <c r="D36" s="1249"/>
      <c r="E36" s="650"/>
      <c r="F36" s="1250" t="s">
        <v>176</v>
      </c>
      <c r="G36" s="1245" t="s">
        <v>735</v>
      </c>
      <c r="H36" s="1245"/>
      <c r="I36" s="1246"/>
      <c r="J36" s="651">
        <f>SUM(J12:J18)</f>
        <v>112</v>
      </c>
      <c r="K36" s="651">
        <f>SUM(K12:K18)</f>
        <v>0</v>
      </c>
      <c r="L36" s="651">
        <f>SUM(L12:L18)</f>
        <v>50</v>
      </c>
      <c r="M36" s="651">
        <f>SUM(M12:M18)</f>
        <v>10</v>
      </c>
      <c r="N36" s="652"/>
      <c r="O36" s="652"/>
      <c r="P36" s="653"/>
      <c r="Q36" s="653"/>
    </row>
    <row r="37" spans="1:17">
      <c r="A37" s="654"/>
      <c r="B37" s="655"/>
      <c r="C37" s="655"/>
      <c r="D37" s="655"/>
      <c r="E37" s="656"/>
      <c r="F37" s="1250"/>
      <c r="G37" s="657" t="s">
        <v>736</v>
      </c>
      <c r="H37" s="657"/>
      <c r="I37" s="658"/>
      <c r="J37" s="651">
        <f>J22+J23+J24+J28+J31+J32+J33+J34</f>
        <v>114</v>
      </c>
      <c r="K37" s="651">
        <f t="shared" ref="K37:M37" si="9">K22+K23+K24+K28+K31+K32+K33+K34</f>
        <v>226</v>
      </c>
      <c r="L37" s="651">
        <f t="shared" si="9"/>
        <v>174</v>
      </c>
      <c r="M37" s="651">
        <f t="shared" si="9"/>
        <v>110</v>
      </c>
      <c r="N37" s="659"/>
      <c r="O37" s="659"/>
      <c r="P37" s="660"/>
      <c r="Q37" s="653"/>
    </row>
    <row r="38" spans="1:17">
      <c r="A38" s="1252" t="s">
        <v>737</v>
      </c>
      <c r="B38" s="1253"/>
      <c r="C38" s="1253"/>
      <c r="D38" s="1253"/>
      <c r="E38" s="1253"/>
      <c r="F38" s="1250"/>
      <c r="G38" s="1244" t="s">
        <v>738</v>
      </c>
      <c r="H38" s="1245"/>
      <c r="I38" s="1246"/>
      <c r="J38" s="661"/>
      <c r="K38" s="661"/>
      <c r="L38" s="661"/>
      <c r="M38" s="661"/>
      <c r="N38" s="662"/>
      <c r="O38" s="662"/>
      <c r="P38" s="663"/>
      <c r="Q38" s="664"/>
    </row>
    <row r="39" spans="1:17">
      <c r="A39" s="1254" t="s">
        <v>739</v>
      </c>
      <c r="B39" s="1254"/>
      <c r="C39" s="1254"/>
      <c r="D39" s="1254"/>
      <c r="E39" s="1254"/>
      <c r="F39" s="1250"/>
      <c r="G39" s="1255" t="s">
        <v>740</v>
      </c>
      <c r="H39" s="1256"/>
      <c r="I39" s="1257"/>
      <c r="J39" s="664">
        <f>J25+J29</f>
        <v>46</v>
      </c>
      <c r="K39" s="664">
        <f t="shared" ref="K39:M39" si="10">K25+K29</f>
        <v>126</v>
      </c>
      <c r="L39" s="664">
        <f t="shared" si="10"/>
        <v>32</v>
      </c>
      <c r="M39" s="664">
        <f t="shared" si="10"/>
        <v>56</v>
      </c>
      <c r="N39" s="665"/>
      <c r="O39" s="665"/>
      <c r="P39" s="664"/>
      <c r="Q39" s="664"/>
    </row>
    <row r="40" spans="1:17" ht="15.75" thickBot="1">
      <c r="A40" s="666"/>
      <c r="B40" s="667" t="s">
        <v>37</v>
      </c>
      <c r="C40" s="667"/>
      <c r="D40" s="667"/>
      <c r="E40" s="667"/>
      <c r="F40" s="1250"/>
      <c r="G40" s="1245" t="s">
        <v>741</v>
      </c>
      <c r="H40" s="1245"/>
      <c r="I40" s="1246"/>
      <c r="J40" s="668">
        <f>J26</f>
        <v>0</v>
      </c>
      <c r="K40" s="668">
        <f t="shared" ref="K40:M40" si="11">K26</f>
        <v>0</v>
      </c>
      <c r="L40" s="668">
        <f t="shared" si="11"/>
        <v>0</v>
      </c>
      <c r="M40" s="668">
        <f t="shared" si="11"/>
        <v>176</v>
      </c>
      <c r="N40" s="669"/>
      <c r="O40" s="669"/>
      <c r="P40" s="668"/>
      <c r="Q40" s="668"/>
    </row>
    <row r="41" spans="1:17" ht="15.75" thickBot="1">
      <c r="A41" s="1258"/>
      <c r="B41" s="1259"/>
      <c r="C41" s="1259"/>
      <c r="D41" s="1259"/>
      <c r="E41" s="1260"/>
      <c r="F41" s="1251"/>
      <c r="G41" s="1261">
        <f>SUM(J41:Q41)</f>
        <v>1232</v>
      </c>
      <c r="H41" s="1262"/>
      <c r="I41" s="1263"/>
      <c r="J41" s="670">
        <f t="shared" ref="J41:P41" si="12">SUM(J36:J40)</f>
        <v>272</v>
      </c>
      <c r="K41" s="670">
        <f t="shared" si="12"/>
        <v>352</v>
      </c>
      <c r="L41" s="670">
        <f t="shared" si="12"/>
        <v>256</v>
      </c>
      <c r="M41" s="670">
        <f t="shared" si="12"/>
        <v>352</v>
      </c>
      <c r="N41" s="670">
        <f t="shared" si="12"/>
        <v>0</v>
      </c>
      <c r="O41" s="670">
        <f t="shared" si="12"/>
        <v>0</v>
      </c>
      <c r="P41" s="670">
        <f t="shared" si="12"/>
        <v>0</v>
      </c>
      <c r="Q41" s="670"/>
    </row>
    <row r="42" spans="1:17">
      <c r="A42" s="671"/>
      <c r="B42" s="672"/>
      <c r="C42" s="672"/>
      <c r="D42" s="672"/>
      <c r="E42" s="672"/>
      <c r="F42" s="1250"/>
      <c r="G42" s="1241" t="s">
        <v>610</v>
      </c>
      <c r="H42" s="1242"/>
      <c r="I42" s="1243"/>
      <c r="J42" s="661">
        <v>0</v>
      </c>
      <c r="K42" s="661">
        <v>1</v>
      </c>
      <c r="L42" s="664">
        <v>2</v>
      </c>
      <c r="M42" s="664">
        <v>1</v>
      </c>
      <c r="N42" s="665"/>
      <c r="O42" s="665"/>
      <c r="P42" s="664"/>
      <c r="Q42" s="664"/>
    </row>
    <row r="43" spans="1:17">
      <c r="A43" s="671"/>
      <c r="B43" s="672"/>
      <c r="C43" s="672"/>
      <c r="D43" s="672"/>
      <c r="E43" s="672"/>
      <c r="F43" s="1250"/>
      <c r="G43" s="1244" t="s">
        <v>611</v>
      </c>
      <c r="H43" s="1245"/>
      <c r="I43" s="1246"/>
      <c r="J43" s="661">
        <v>4</v>
      </c>
      <c r="K43" s="661">
        <v>3</v>
      </c>
      <c r="L43" s="664">
        <v>4</v>
      </c>
      <c r="M43" s="664">
        <v>4</v>
      </c>
      <c r="N43" s="665"/>
      <c r="O43" s="665"/>
      <c r="P43" s="664"/>
      <c r="Q43" s="664"/>
    </row>
    <row r="44" spans="1:17">
      <c r="A44" s="671"/>
      <c r="B44" s="672"/>
      <c r="C44" s="672"/>
      <c r="D44" s="672"/>
      <c r="E44" s="672"/>
      <c r="F44" s="1250"/>
      <c r="G44" s="1246" t="s">
        <v>612</v>
      </c>
      <c r="H44" s="1247"/>
      <c r="I44" s="1247"/>
      <c r="J44" s="661"/>
      <c r="K44" s="661">
        <v>0</v>
      </c>
      <c r="L44" s="664"/>
      <c r="M44" s="664">
        <v>0</v>
      </c>
      <c r="N44" s="665"/>
      <c r="O44" s="665"/>
      <c r="P44" s="664"/>
      <c r="Q44" s="664"/>
    </row>
    <row r="45" spans="1:17">
      <c r="A45" s="673"/>
      <c r="B45" s="674"/>
      <c r="C45" s="674"/>
      <c r="D45" s="674"/>
      <c r="E45" s="674"/>
      <c r="F45" s="1250"/>
      <c r="G45" s="1246" t="s">
        <v>742</v>
      </c>
      <c r="H45" s="1247"/>
      <c r="I45" s="1247"/>
      <c r="J45" s="675">
        <f>SUM(J42:J44)</f>
        <v>4</v>
      </c>
      <c r="K45" s="675">
        <f>SUM(K42:K44)</f>
        <v>4</v>
      </c>
      <c r="L45" s="675">
        <f>SUM(L42:L44)</f>
        <v>6</v>
      </c>
      <c r="M45" s="675">
        <f>SUM(M42:M44)</f>
        <v>5</v>
      </c>
      <c r="N45" s="675"/>
      <c r="O45" s="675"/>
      <c r="P45" s="675"/>
      <c r="Q45" s="675"/>
    </row>
  </sheetData>
  <mergeCells count="42">
    <mergeCell ref="G42:I42"/>
    <mergeCell ref="G43:I43"/>
    <mergeCell ref="G44:I44"/>
    <mergeCell ref="G45:I45"/>
    <mergeCell ref="A36:D36"/>
    <mergeCell ref="F36:F45"/>
    <mergeCell ref="G36:I36"/>
    <mergeCell ref="A38:E38"/>
    <mergeCell ref="G38:I38"/>
    <mergeCell ref="A39:E39"/>
    <mergeCell ref="G39:I39"/>
    <mergeCell ref="G40:I40"/>
    <mergeCell ref="A41:E41"/>
    <mergeCell ref="G41:I41"/>
    <mergeCell ref="P5:Q5"/>
    <mergeCell ref="F6:F9"/>
    <mergeCell ref="G6:I6"/>
    <mergeCell ref="J6:J7"/>
    <mergeCell ref="K6:K7"/>
    <mergeCell ref="L6:L7"/>
    <mergeCell ref="G7:G9"/>
    <mergeCell ref="H7:H9"/>
    <mergeCell ref="I7:I9"/>
    <mergeCell ref="F5:I5"/>
    <mergeCell ref="J5:K5"/>
    <mergeCell ref="M6:M7"/>
    <mergeCell ref="N6:N7"/>
    <mergeCell ref="O6:O7"/>
    <mergeCell ref="P6:P7"/>
    <mergeCell ref="Q6:Q7"/>
    <mergeCell ref="G1:N1"/>
    <mergeCell ref="F2:K2"/>
    <mergeCell ref="G3:K3"/>
    <mergeCell ref="A4:A9"/>
    <mergeCell ref="B4:B9"/>
    <mergeCell ref="C4:C9"/>
    <mergeCell ref="D4:I4"/>
    <mergeCell ref="J4:M4"/>
    <mergeCell ref="D5:D9"/>
    <mergeCell ref="E5:E9"/>
    <mergeCell ref="L5:M5"/>
    <mergeCell ref="N5:O5"/>
  </mergeCells>
  <pageMargins left="0.11811023622047245" right="0.11811023622047245" top="0.15748031496062992" bottom="0.15748031496062992" header="0.31496062992125984" footer="0.31496062992125984"/>
  <pageSetup paperSize="9" orientation="landscape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5"/>
  <sheetViews>
    <sheetView zoomScale="106" zoomScaleNormal="106" workbookViewId="0">
      <selection activeCell="S24" sqref="S24"/>
    </sheetView>
  </sheetViews>
  <sheetFormatPr defaultRowHeight="15"/>
  <cols>
    <col min="1" max="1" width="6.5703125" style="594" customWidth="1"/>
    <col min="2" max="2" width="58.140625" style="594" customWidth="1"/>
    <col min="3" max="3" width="11.7109375" style="594" customWidth="1"/>
    <col min="4" max="4" width="6.7109375" style="594" customWidth="1"/>
    <col min="5" max="6" width="6" style="594" customWidth="1"/>
    <col min="7" max="7" width="5.7109375" style="594" customWidth="1"/>
    <col min="8" max="8" width="5.85546875" style="594" customWidth="1"/>
    <col min="9" max="10" width="6" style="594" customWidth="1"/>
    <col min="11" max="11" width="6.140625" style="594" customWidth="1"/>
    <col min="12" max="12" width="6.28515625" style="594" customWidth="1"/>
    <col min="13" max="13" width="6" style="594" customWidth="1"/>
    <col min="14" max="14" width="9.140625" style="594" customWidth="1"/>
    <col min="15" max="16384" width="9.140625" style="594"/>
  </cols>
  <sheetData>
    <row r="1" spans="1:14" ht="15.75" thickBot="1">
      <c r="A1" s="548" t="s">
        <v>0</v>
      </c>
      <c r="B1" s="592" t="s">
        <v>692</v>
      </c>
      <c r="C1" s="548"/>
      <c r="D1" s="548" t="s">
        <v>743</v>
      </c>
      <c r="E1" s="548"/>
      <c r="F1" s="548"/>
      <c r="G1" s="1266" t="s">
        <v>744</v>
      </c>
      <c r="H1" s="1267"/>
      <c r="I1" s="1267"/>
      <c r="J1" s="1267"/>
      <c r="K1" s="1267"/>
      <c r="L1" s="1267"/>
      <c r="M1" s="1267"/>
      <c r="N1" s="548"/>
    </row>
    <row r="2" spans="1:14">
      <c r="A2" s="548"/>
      <c r="B2" s="548"/>
      <c r="C2" s="548"/>
      <c r="D2" s="548" t="s">
        <v>4</v>
      </c>
      <c r="E2" s="548"/>
      <c r="F2" s="1266" t="s">
        <v>745</v>
      </c>
      <c r="G2" s="1267"/>
      <c r="H2" s="1267"/>
      <c r="I2" s="1267"/>
      <c r="J2" s="1267"/>
      <c r="K2" s="1267"/>
      <c r="L2" s="676"/>
      <c r="M2" s="676"/>
      <c r="N2" s="676"/>
    </row>
    <row r="3" spans="1:14">
      <c r="A3" s="597" t="s">
        <v>8</v>
      </c>
      <c r="B3" s="548"/>
      <c r="C3" s="548"/>
      <c r="D3" s="548" t="s">
        <v>9</v>
      </c>
      <c r="E3" s="548"/>
      <c r="F3" s="548"/>
      <c r="G3" s="1268" t="s">
        <v>746</v>
      </c>
      <c r="H3" s="1268"/>
      <c r="I3" s="1268"/>
      <c r="J3" s="1268"/>
      <c r="K3" s="1268"/>
      <c r="L3" s="1268"/>
      <c r="M3" s="548"/>
      <c r="N3" s="548"/>
    </row>
    <row r="4" spans="1:14">
      <c r="A4" s="1269"/>
      <c r="B4" s="1269"/>
      <c r="C4" s="1269"/>
      <c r="D4" s="1269"/>
      <c r="E4" s="1269"/>
      <c r="F4" s="1269"/>
      <c r="G4" s="1269"/>
      <c r="H4" s="1269"/>
      <c r="I4" s="1269"/>
      <c r="J4" s="677"/>
      <c r="K4" s="597" t="s">
        <v>747</v>
      </c>
      <c r="L4" s="678"/>
      <c r="M4" s="678"/>
      <c r="N4" s="548"/>
    </row>
    <row r="5" spans="1:14">
      <c r="A5" s="1214" t="s">
        <v>11</v>
      </c>
      <c r="B5" s="1214" t="s">
        <v>544</v>
      </c>
      <c r="C5" s="1214" t="s">
        <v>545</v>
      </c>
      <c r="D5" s="1217" t="s">
        <v>14</v>
      </c>
      <c r="E5" s="1218"/>
      <c r="F5" s="1218"/>
      <c r="G5" s="1218"/>
      <c r="H5" s="1218"/>
      <c r="I5" s="1218"/>
      <c r="J5" s="1270" t="s">
        <v>546</v>
      </c>
      <c r="K5" s="1270"/>
      <c r="L5" s="1270"/>
      <c r="M5" s="1270"/>
      <c r="N5" s="679"/>
    </row>
    <row r="6" spans="1:14">
      <c r="A6" s="1215"/>
      <c r="B6" s="1215"/>
      <c r="C6" s="1215"/>
      <c r="D6" s="1214" t="s">
        <v>547</v>
      </c>
      <c r="E6" s="1214" t="s">
        <v>462</v>
      </c>
      <c r="F6" s="1225" t="s">
        <v>19</v>
      </c>
      <c r="G6" s="1225"/>
      <c r="H6" s="1225"/>
      <c r="I6" s="1226"/>
      <c r="J6" s="1279" t="s">
        <v>20</v>
      </c>
      <c r="K6" s="1279"/>
      <c r="L6" s="1265" t="s">
        <v>21</v>
      </c>
      <c r="M6" s="1265"/>
      <c r="N6" s="679"/>
    </row>
    <row r="7" spans="1:14">
      <c r="A7" s="1215"/>
      <c r="B7" s="1215"/>
      <c r="C7" s="1215"/>
      <c r="D7" s="1215"/>
      <c r="E7" s="1215"/>
      <c r="F7" s="1214" t="s">
        <v>24</v>
      </c>
      <c r="G7" s="1225" t="s">
        <v>25</v>
      </c>
      <c r="H7" s="1225"/>
      <c r="I7" s="1226"/>
      <c r="J7" s="1264" t="s">
        <v>548</v>
      </c>
      <c r="K7" s="1264" t="s">
        <v>549</v>
      </c>
      <c r="L7" s="1265" t="s">
        <v>550</v>
      </c>
      <c r="M7" s="1265" t="s">
        <v>551</v>
      </c>
      <c r="N7" s="679"/>
    </row>
    <row r="8" spans="1:14">
      <c r="A8" s="1215"/>
      <c r="B8" s="1215"/>
      <c r="C8" s="1215"/>
      <c r="D8" s="1215"/>
      <c r="E8" s="1215"/>
      <c r="F8" s="1215"/>
      <c r="G8" s="1230" t="s">
        <v>26</v>
      </c>
      <c r="H8" s="1230" t="s">
        <v>556</v>
      </c>
      <c r="I8" s="1271" t="s">
        <v>748</v>
      </c>
      <c r="J8" s="1264"/>
      <c r="K8" s="1264"/>
      <c r="L8" s="1265"/>
      <c r="M8" s="1265"/>
      <c r="N8" s="679"/>
    </row>
    <row r="9" spans="1:14">
      <c r="A9" s="1215"/>
      <c r="B9" s="1215"/>
      <c r="C9" s="1215"/>
      <c r="D9" s="1215"/>
      <c r="E9" s="1215"/>
      <c r="F9" s="1215"/>
      <c r="G9" s="1231"/>
      <c r="H9" s="1231"/>
      <c r="I9" s="1272"/>
      <c r="J9" s="1274" t="s">
        <v>558</v>
      </c>
      <c r="K9" s="1275"/>
      <c r="L9" s="1275"/>
      <c r="M9" s="1276"/>
      <c r="N9" s="679"/>
    </row>
    <row r="10" spans="1:14">
      <c r="A10" s="1216"/>
      <c r="B10" s="1216"/>
      <c r="C10" s="1216"/>
      <c r="D10" s="1216"/>
      <c r="E10" s="1216"/>
      <c r="F10" s="1216"/>
      <c r="G10" s="1232"/>
      <c r="H10" s="1232"/>
      <c r="I10" s="1273"/>
      <c r="J10" s="680">
        <v>17</v>
      </c>
      <c r="K10" s="680">
        <v>23</v>
      </c>
      <c r="L10" s="681">
        <v>17</v>
      </c>
      <c r="M10" s="681">
        <v>22</v>
      </c>
      <c r="N10" s="679"/>
    </row>
    <row r="11" spans="1:14">
      <c r="A11" s="545">
        <v>1</v>
      </c>
      <c r="B11" s="545">
        <v>2</v>
      </c>
      <c r="C11" s="546">
        <v>3</v>
      </c>
      <c r="D11" s="546">
        <v>4</v>
      </c>
      <c r="E11" s="546">
        <v>5</v>
      </c>
      <c r="F11" s="546">
        <v>6</v>
      </c>
      <c r="G11" s="546">
        <v>7</v>
      </c>
      <c r="H11" s="546">
        <v>8</v>
      </c>
      <c r="I11" s="546">
        <v>9</v>
      </c>
      <c r="J11" s="547">
        <v>10</v>
      </c>
      <c r="K11" s="547">
        <v>11</v>
      </c>
      <c r="L11" s="547">
        <v>12</v>
      </c>
      <c r="M11" s="547">
        <v>13</v>
      </c>
      <c r="N11" s="548"/>
    </row>
    <row r="12" spans="1:14">
      <c r="A12" s="682" t="s">
        <v>93</v>
      </c>
      <c r="B12" s="683" t="s">
        <v>94</v>
      </c>
      <c r="C12" s="684" t="s">
        <v>749</v>
      </c>
      <c r="D12" s="685">
        <f t="shared" ref="D12:D23" si="0">SUM(E12:F12)</f>
        <v>855</v>
      </c>
      <c r="E12" s="685">
        <f>SUM(E13:E24)</f>
        <v>285</v>
      </c>
      <c r="F12" s="685">
        <f t="shared" ref="F12" si="1">SUM(G12:H12)</f>
        <v>570</v>
      </c>
      <c r="G12" s="685">
        <f>SUM(G13:G24)</f>
        <v>284</v>
      </c>
      <c r="H12" s="685">
        <f>SUM(H13:H24)</f>
        <v>286</v>
      </c>
      <c r="I12" s="686">
        <f t="shared" ref="I12" si="2">SUM(I13:I21)</f>
        <v>0</v>
      </c>
      <c r="J12" s="685">
        <f>SUM(J13:J24)</f>
        <v>220</v>
      </c>
      <c r="K12" s="685">
        <f>SUM(K13:K24)</f>
        <v>166</v>
      </c>
      <c r="L12" s="685">
        <f>SUM(L13:L24)</f>
        <v>124</v>
      </c>
      <c r="M12" s="685">
        <f>SUM(M13:M24)</f>
        <v>60</v>
      </c>
      <c r="N12" s="548"/>
    </row>
    <row r="13" spans="1:14" ht="12.75" customHeight="1">
      <c r="A13" s="611" t="s">
        <v>96</v>
      </c>
      <c r="B13" s="687" t="s">
        <v>750</v>
      </c>
      <c r="C13" s="620" t="s">
        <v>57</v>
      </c>
      <c r="D13" s="688">
        <f t="shared" si="0"/>
        <v>48</v>
      </c>
      <c r="E13" s="613">
        <v>16</v>
      </c>
      <c r="F13" s="614">
        <f t="shared" ref="F13:F23" si="3">G13+H13+I13</f>
        <v>32</v>
      </c>
      <c r="G13" s="613">
        <v>16</v>
      </c>
      <c r="H13" s="613">
        <v>16</v>
      </c>
      <c r="I13" s="613"/>
      <c r="J13" s="689">
        <v>32</v>
      </c>
      <c r="K13" s="689">
        <v>0</v>
      </c>
      <c r="L13" s="690">
        <v>0</v>
      </c>
      <c r="M13" s="690">
        <v>0</v>
      </c>
      <c r="N13" s="548"/>
    </row>
    <row r="14" spans="1:14" ht="14.25" customHeight="1">
      <c r="A14" s="611" t="s">
        <v>98</v>
      </c>
      <c r="B14" s="687" t="s">
        <v>751</v>
      </c>
      <c r="C14" s="620" t="s">
        <v>57</v>
      </c>
      <c r="D14" s="688">
        <f t="shared" si="0"/>
        <v>48</v>
      </c>
      <c r="E14" s="613">
        <v>16</v>
      </c>
      <c r="F14" s="614">
        <f t="shared" si="3"/>
        <v>32</v>
      </c>
      <c r="G14" s="613">
        <v>16</v>
      </c>
      <c r="H14" s="613">
        <v>16</v>
      </c>
      <c r="I14" s="613"/>
      <c r="J14" s="689">
        <v>32</v>
      </c>
      <c r="K14" s="689">
        <v>0</v>
      </c>
      <c r="L14" s="690">
        <v>0</v>
      </c>
      <c r="M14" s="690">
        <v>0</v>
      </c>
      <c r="N14" s="548"/>
    </row>
    <row r="15" spans="1:14" ht="16.5" customHeight="1">
      <c r="A15" s="611" t="s">
        <v>100</v>
      </c>
      <c r="B15" s="691" t="s">
        <v>752</v>
      </c>
      <c r="C15" s="620" t="s">
        <v>212</v>
      </c>
      <c r="D15" s="688">
        <f t="shared" si="0"/>
        <v>153</v>
      </c>
      <c r="E15" s="613">
        <v>51</v>
      </c>
      <c r="F15" s="614">
        <f t="shared" si="3"/>
        <v>102</v>
      </c>
      <c r="G15" s="613">
        <v>72</v>
      </c>
      <c r="H15" s="613">
        <v>30</v>
      </c>
      <c r="I15" s="613"/>
      <c r="J15" s="689">
        <v>70</v>
      </c>
      <c r="K15" s="689">
        <v>32</v>
      </c>
      <c r="L15" s="690">
        <v>0</v>
      </c>
      <c r="M15" s="690">
        <v>0</v>
      </c>
      <c r="N15" s="548"/>
    </row>
    <row r="16" spans="1:14" ht="14.25" customHeight="1">
      <c r="A16" s="611" t="s">
        <v>102</v>
      </c>
      <c r="B16" s="687" t="s">
        <v>753</v>
      </c>
      <c r="C16" s="620" t="s">
        <v>57</v>
      </c>
      <c r="D16" s="688">
        <f t="shared" si="0"/>
        <v>48</v>
      </c>
      <c r="E16" s="613">
        <v>16</v>
      </c>
      <c r="F16" s="614">
        <f t="shared" si="3"/>
        <v>32</v>
      </c>
      <c r="G16" s="613">
        <v>16</v>
      </c>
      <c r="H16" s="613">
        <v>16</v>
      </c>
      <c r="I16" s="613"/>
      <c r="J16" s="689">
        <v>18</v>
      </c>
      <c r="K16" s="689">
        <v>14</v>
      </c>
      <c r="L16" s="690">
        <v>0</v>
      </c>
      <c r="M16" s="690">
        <v>0</v>
      </c>
      <c r="N16" s="548"/>
    </row>
    <row r="17" spans="1:14" ht="12" customHeight="1">
      <c r="A17" s="611" t="s">
        <v>104</v>
      </c>
      <c r="B17" s="687" t="s">
        <v>121</v>
      </c>
      <c r="C17" s="620" t="s">
        <v>645</v>
      </c>
      <c r="D17" s="688">
        <f t="shared" si="0"/>
        <v>48</v>
      </c>
      <c r="E17" s="613">
        <v>16</v>
      </c>
      <c r="F17" s="614">
        <f t="shared" si="3"/>
        <v>32</v>
      </c>
      <c r="G17" s="613">
        <v>16</v>
      </c>
      <c r="H17" s="613">
        <v>16</v>
      </c>
      <c r="I17" s="613"/>
      <c r="J17" s="689">
        <v>16</v>
      </c>
      <c r="K17" s="689">
        <v>16</v>
      </c>
      <c r="L17" s="690">
        <v>0</v>
      </c>
      <c r="M17" s="690">
        <v>0</v>
      </c>
      <c r="N17" s="548"/>
    </row>
    <row r="18" spans="1:14" ht="10.5" customHeight="1">
      <c r="A18" s="692" t="s">
        <v>106</v>
      </c>
      <c r="B18" s="691" t="s">
        <v>754</v>
      </c>
      <c r="C18" s="620" t="s">
        <v>645</v>
      </c>
      <c r="D18" s="688">
        <f t="shared" si="0"/>
        <v>111</v>
      </c>
      <c r="E18" s="613">
        <v>37</v>
      </c>
      <c r="F18" s="614">
        <f t="shared" si="3"/>
        <v>74</v>
      </c>
      <c r="G18" s="613">
        <v>34</v>
      </c>
      <c r="H18" s="613">
        <v>40</v>
      </c>
      <c r="I18" s="613"/>
      <c r="J18" s="689">
        <v>20</v>
      </c>
      <c r="K18" s="689">
        <v>54</v>
      </c>
      <c r="L18" s="690">
        <v>0</v>
      </c>
      <c r="M18" s="690">
        <v>0</v>
      </c>
      <c r="N18" s="548"/>
    </row>
    <row r="19" spans="1:14" ht="11.25" customHeight="1">
      <c r="A19" s="611" t="s">
        <v>108</v>
      </c>
      <c r="B19" s="687" t="s">
        <v>755</v>
      </c>
      <c r="C19" s="620" t="s">
        <v>645</v>
      </c>
      <c r="D19" s="688">
        <f t="shared" si="0"/>
        <v>78</v>
      </c>
      <c r="E19" s="613">
        <v>26</v>
      </c>
      <c r="F19" s="614">
        <f t="shared" si="3"/>
        <v>52</v>
      </c>
      <c r="G19" s="613">
        <v>26</v>
      </c>
      <c r="H19" s="613">
        <v>26</v>
      </c>
      <c r="I19" s="613"/>
      <c r="J19" s="689">
        <v>0</v>
      </c>
      <c r="K19" s="689">
        <v>26</v>
      </c>
      <c r="L19" s="690">
        <v>26</v>
      </c>
      <c r="M19" s="690">
        <v>0</v>
      </c>
      <c r="N19" s="548"/>
    </row>
    <row r="20" spans="1:14" ht="10.5" customHeight="1">
      <c r="A20" s="611" t="s">
        <v>110</v>
      </c>
      <c r="B20" s="687" t="s">
        <v>756</v>
      </c>
      <c r="C20" s="620" t="s">
        <v>645</v>
      </c>
      <c r="D20" s="688">
        <f t="shared" si="0"/>
        <v>90</v>
      </c>
      <c r="E20" s="613">
        <v>30</v>
      </c>
      <c r="F20" s="614">
        <v>60</v>
      </c>
      <c r="G20" s="613">
        <v>16</v>
      </c>
      <c r="H20" s="613">
        <v>44</v>
      </c>
      <c r="I20" s="613"/>
      <c r="J20" s="689">
        <v>0</v>
      </c>
      <c r="K20" s="689">
        <v>24</v>
      </c>
      <c r="L20" s="690">
        <v>36</v>
      </c>
      <c r="M20" s="690">
        <v>0</v>
      </c>
      <c r="N20" s="548"/>
    </row>
    <row r="21" spans="1:14" ht="12" customHeight="1">
      <c r="A21" s="611" t="s">
        <v>113</v>
      </c>
      <c r="B21" s="687" t="s">
        <v>757</v>
      </c>
      <c r="C21" s="620" t="s">
        <v>57</v>
      </c>
      <c r="D21" s="688">
        <f t="shared" si="0"/>
        <v>72</v>
      </c>
      <c r="E21" s="613">
        <v>24</v>
      </c>
      <c r="F21" s="614">
        <f t="shared" si="3"/>
        <v>48</v>
      </c>
      <c r="G21" s="613">
        <v>18</v>
      </c>
      <c r="H21" s="613">
        <v>30</v>
      </c>
      <c r="I21" s="613"/>
      <c r="J21" s="689">
        <v>0</v>
      </c>
      <c r="K21" s="689">
        <v>0</v>
      </c>
      <c r="L21" s="690">
        <v>28</v>
      </c>
      <c r="M21" s="690">
        <v>20</v>
      </c>
      <c r="N21" s="548"/>
    </row>
    <row r="22" spans="1:14" ht="12" customHeight="1">
      <c r="A22" s="611" t="s">
        <v>115</v>
      </c>
      <c r="B22" s="691" t="s">
        <v>758</v>
      </c>
      <c r="C22" s="620" t="s">
        <v>57</v>
      </c>
      <c r="D22" s="688">
        <f t="shared" si="0"/>
        <v>60</v>
      </c>
      <c r="E22" s="613">
        <v>20</v>
      </c>
      <c r="F22" s="614">
        <f t="shared" si="3"/>
        <v>40</v>
      </c>
      <c r="G22" s="613">
        <v>12</v>
      </c>
      <c r="H22" s="613">
        <v>28</v>
      </c>
      <c r="I22" s="613"/>
      <c r="J22" s="689">
        <v>0</v>
      </c>
      <c r="K22" s="689">
        <v>0</v>
      </c>
      <c r="L22" s="690">
        <v>20</v>
      </c>
      <c r="M22" s="690">
        <v>20</v>
      </c>
      <c r="N22" s="548"/>
    </row>
    <row r="23" spans="1:14" ht="11.25" customHeight="1">
      <c r="A23" s="611" t="s">
        <v>118</v>
      </c>
      <c r="B23" s="691" t="s">
        <v>119</v>
      </c>
      <c r="C23" s="620" t="s">
        <v>645</v>
      </c>
      <c r="D23" s="688">
        <f t="shared" si="0"/>
        <v>48</v>
      </c>
      <c r="E23" s="613">
        <v>16</v>
      </c>
      <c r="F23" s="614">
        <f t="shared" si="3"/>
        <v>32</v>
      </c>
      <c r="G23" s="613">
        <v>28</v>
      </c>
      <c r="H23" s="613">
        <v>4</v>
      </c>
      <c r="I23" s="613"/>
      <c r="J23" s="689">
        <v>32</v>
      </c>
      <c r="K23" s="689">
        <v>0</v>
      </c>
      <c r="L23" s="690">
        <v>0</v>
      </c>
      <c r="M23" s="690">
        <v>0</v>
      </c>
      <c r="N23" s="548"/>
    </row>
    <row r="24" spans="1:14" ht="11.25" customHeight="1">
      <c r="A24" s="611" t="s">
        <v>120</v>
      </c>
      <c r="B24" s="687" t="s">
        <v>759</v>
      </c>
      <c r="C24" s="620" t="s">
        <v>619</v>
      </c>
      <c r="D24" s="688">
        <f>SUM(E24:F24)</f>
        <v>51</v>
      </c>
      <c r="E24" s="613">
        <v>17</v>
      </c>
      <c r="F24" s="614">
        <f>G24+H24+I24</f>
        <v>34</v>
      </c>
      <c r="G24" s="613">
        <v>14</v>
      </c>
      <c r="H24" s="613">
        <v>20</v>
      </c>
      <c r="I24" s="613"/>
      <c r="J24" s="689">
        <v>0</v>
      </c>
      <c r="K24" s="689">
        <v>0</v>
      </c>
      <c r="L24" s="690">
        <v>14</v>
      </c>
      <c r="M24" s="690">
        <v>20</v>
      </c>
      <c r="N24" s="548"/>
    </row>
    <row r="25" spans="1:14" ht="12.75" customHeight="1">
      <c r="A25" s="693" t="s">
        <v>130</v>
      </c>
      <c r="B25" s="694" t="s">
        <v>592</v>
      </c>
      <c r="C25" s="695" t="s">
        <v>760</v>
      </c>
      <c r="D25" s="696">
        <f t="shared" ref="D25:M25" si="4">D26+D30+D34+D38+D42+D46+D50+D54+D58</f>
        <v>2469</v>
      </c>
      <c r="E25" s="696">
        <f t="shared" si="4"/>
        <v>295</v>
      </c>
      <c r="F25" s="696">
        <f t="shared" si="4"/>
        <v>2174</v>
      </c>
      <c r="G25" s="696">
        <f t="shared" si="4"/>
        <v>222</v>
      </c>
      <c r="H25" s="696">
        <f t="shared" si="4"/>
        <v>368</v>
      </c>
      <c r="I25" s="696">
        <f t="shared" si="4"/>
        <v>1294</v>
      </c>
      <c r="J25" s="697">
        <f t="shared" si="4"/>
        <v>362</v>
      </c>
      <c r="K25" s="697">
        <f t="shared" si="4"/>
        <v>642</v>
      </c>
      <c r="L25" s="697">
        <f t="shared" si="4"/>
        <v>458</v>
      </c>
      <c r="M25" s="697">
        <f t="shared" si="4"/>
        <v>712</v>
      </c>
      <c r="N25" s="548"/>
    </row>
    <row r="26" spans="1:14" ht="12" customHeight="1">
      <c r="A26" s="698" t="s">
        <v>133</v>
      </c>
      <c r="B26" s="699" t="s">
        <v>761</v>
      </c>
      <c r="C26" s="700" t="s">
        <v>762</v>
      </c>
      <c r="D26" s="701">
        <f t="shared" ref="D26:D57" si="5">SUM(E26:F26)</f>
        <v>105</v>
      </c>
      <c r="E26" s="701">
        <f>SUM(E27:E29)</f>
        <v>17</v>
      </c>
      <c r="F26" s="701">
        <f>F27+F28+F29</f>
        <v>88</v>
      </c>
      <c r="G26" s="701">
        <f t="shared" ref="G26:M26" si="6">SUM(G27:G29)</f>
        <v>14</v>
      </c>
      <c r="H26" s="701">
        <f t="shared" si="6"/>
        <v>20</v>
      </c>
      <c r="I26" s="701">
        <f t="shared" si="6"/>
        <v>52</v>
      </c>
      <c r="J26" s="702">
        <f t="shared" si="6"/>
        <v>70</v>
      </c>
      <c r="K26" s="702">
        <f t="shared" si="6"/>
        <v>18</v>
      </c>
      <c r="L26" s="702">
        <f t="shared" si="6"/>
        <v>0</v>
      </c>
      <c r="M26" s="702">
        <f t="shared" si="6"/>
        <v>0</v>
      </c>
      <c r="N26" s="548"/>
    </row>
    <row r="27" spans="1:14" ht="12" customHeight="1">
      <c r="A27" s="703" t="s">
        <v>136</v>
      </c>
      <c r="B27" s="704" t="s">
        <v>763</v>
      </c>
      <c r="C27" s="620" t="s">
        <v>57</v>
      </c>
      <c r="D27" s="638">
        <f t="shared" si="5"/>
        <v>51</v>
      </c>
      <c r="E27" s="613">
        <v>17</v>
      </c>
      <c r="F27" s="614">
        <f>G27+H27</f>
        <v>34</v>
      </c>
      <c r="G27" s="613">
        <v>14</v>
      </c>
      <c r="H27" s="613">
        <v>20</v>
      </c>
      <c r="I27" s="613">
        <v>16</v>
      </c>
      <c r="J27" s="689">
        <v>34</v>
      </c>
      <c r="K27" s="689">
        <v>0</v>
      </c>
      <c r="L27" s="690">
        <v>0</v>
      </c>
      <c r="M27" s="690">
        <v>0</v>
      </c>
      <c r="N27" s="548"/>
    </row>
    <row r="28" spans="1:14" ht="12" customHeight="1">
      <c r="A28" s="705" t="s">
        <v>139</v>
      </c>
      <c r="B28" s="706" t="s">
        <v>679</v>
      </c>
      <c r="C28" s="620" t="s">
        <v>57</v>
      </c>
      <c r="D28" s="638">
        <f t="shared" si="5"/>
        <v>36</v>
      </c>
      <c r="E28" s="613"/>
      <c r="F28" s="614">
        <f>SUM(J28:M28)</f>
        <v>36</v>
      </c>
      <c r="G28" s="613">
        <v>0</v>
      </c>
      <c r="H28" s="613">
        <v>0</v>
      </c>
      <c r="I28" s="613">
        <f>J28+K28+L28+M28</f>
        <v>36</v>
      </c>
      <c r="J28" s="689">
        <v>36</v>
      </c>
      <c r="K28" s="689">
        <v>0</v>
      </c>
      <c r="L28" s="690">
        <v>0</v>
      </c>
      <c r="M28" s="690">
        <v>0</v>
      </c>
      <c r="N28" s="548"/>
    </row>
    <row r="29" spans="1:14" ht="12.75" customHeight="1">
      <c r="A29" s="705" t="s">
        <v>140</v>
      </c>
      <c r="B29" s="706" t="s">
        <v>609</v>
      </c>
      <c r="C29" s="620" t="s">
        <v>57</v>
      </c>
      <c r="D29" s="638">
        <f t="shared" si="5"/>
        <v>18</v>
      </c>
      <c r="E29" s="613"/>
      <c r="F29" s="614">
        <f>SUM(J29:M29)</f>
        <v>18</v>
      </c>
      <c r="G29" s="613"/>
      <c r="H29" s="613"/>
      <c r="I29" s="613"/>
      <c r="J29" s="689">
        <v>0</v>
      </c>
      <c r="K29" s="689">
        <v>18</v>
      </c>
      <c r="L29" s="690">
        <v>0</v>
      </c>
      <c r="M29" s="690"/>
      <c r="N29" s="548"/>
    </row>
    <row r="30" spans="1:14" ht="12.75" customHeight="1">
      <c r="A30" s="707" t="s">
        <v>141</v>
      </c>
      <c r="B30" s="708" t="s">
        <v>764</v>
      </c>
      <c r="C30" s="700" t="s">
        <v>762</v>
      </c>
      <c r="D30" s="701">
        <f t="shared" si="5"/>
        <v>159</v>
      </c>
      <c r="E30" s="701">
        <f>SUM(E31:E33)</f>
        <v>17</v>
      </c>
      <c r="F30" s="701">
        <f>F31+F32+F33</f>
        <v>142</v>
      </c>
      <c r="G30" s="701">
        <f t="shared" ref="G30:M30" si="7">SUM(G31:G33)</f>
        <v>16</v>
      </c>
      <c r="H30" s="701">
        <f t="shared" si="7"/>
        <v>18</v>
      </c>
      <c r="I30" s="701">
        <f t="shared" si="7"/>
        <v>84</v>
      </c>
      <c r="J30" s="702">
        <f t="shared" si="7"/>
        <v>106</v>
      </c>
      <c r="K30" s="702">
        <f t="shared" si="7"/>
        <v>36</v>
      </c>
      <c r="L30" s="702">
        <f t="shared" si="7"/>
        <v>0</v>
      </c>
      <c r="M30" s="702">
        <f t="shared" si="7"/>
        <v>0</v>
      </c>
      <c r="N30" s="548"/>
    </row>
    <row r="31" spans="1:14" ht="24" customHeight="1">
      <c r="A31" s="636" t="s">
        <v>143</v>
      </c>
      <c r="B31" s="687" t="s">
        <v>765</v>
      </c>
      <c r="C31" s="620" t="s">
        <v>57</v>
      </c>
      <c r="D31" s="638">
        <f t="shared" si="5"/>
        <v>51</v>
      </c>
      <c r="E31" s="613">
        <v>17</v>
      </c>
      <c r="F31" s="614">
        <f>G31+H31</f>
        <v>34</v>
      </c>
      <c r="G31" s="613">
        <v>16</v>
      </c>
      <c r="H31" s="613">
        <v>18</v>
      </c>
      <c r="I31" s="613">
        <v>12</v>
      </c>
      <c r="J31" s="689">
        <v>34</v>
      </c>
      <c r="K31" s="689">
        <v>0</v>
      </c>
      <c r="L31" s="690">
        <v>0</v>
      </c>
      <c r="M31" s="690">
        <v>0</v>
      </c>
      <c r="N31" s="548"/>
    </row>
    <row r="32" spans="1:14" ht="12.75" customHeight="1">
      <c r="A32" s="705" t="s">
        <v>146</v>
      </c>
      <c r="B32" s="706" t="s">
        <v>679</v>
      </c>
      <c r="C32" s="620" t="s">
        <v>57</v>
      </c>
      <c r="D32" s="638">
        <f t="shared" si="5"/>
        <v>72</v>
      </c>
      <c r="E32" s="613"/>
      <c r="F32" s="614">
        <f>SUM(J32:M32)</f>
        <v>72</v>
      </c>
      <c r="G32" s="613">
        <v>0</v>
      </c>
      <c r="H32" s="613">
        <v>0</v>
      </c>
      <c r="I32" s="613">
        <f>J32+K32+L32+M32</f>
        <v>72</v>
      </c>
      <c r="J32" s="689">
        <v>72</v>
      </c>
      <c r="K32" s="689">
        <v>0</v>
      </c>
      <c r="L32" s="690">
        <v>0</v>
      </c>
      <c r="M32" s="690">
        <v>0</v>
      </c>
      <c r="N32" s="548"/>
    </row>
    <row r="33" spans="1:14" ht="12.75" customHeight="1">
      <c r="A33" s="705" t="s">
        <v>147</v>
      </c>
      <c r="B33" s="706" t="s">
        <v>609</v>
      </c>
      <c r="C33" s="620" t="s">
        <v>57</v>
      </c>
      <c r="D33" s="638">
        <f t="shared" si="5"/>
        <v>36</v>
      </c>
      <c r="E33" s="613"/>
      <c r="F33" s="614">
        <f>SUM(J33:M33)</f>
        <v>36</v>
      </c>
      <c r="G33" s="613"/>
      <c r="H33" s="613"/>
      <c r="I33" s="613"/>
      <c r="J33" s="689">
        <v>0</v>
      </c>
      <c r="K33" s="689">
        <v>36</v>
      </c>
      <c r="L33" s="690">
        <v>0</v>
      </c>
      <c r="M33" s="690"/>
      <c r="N33" s="548"/>
    </row>
    <row r="34" spans="1:14" ht="12.75" customHeight="1">
      <c r="A34" s="698" t="s">
        <v>148</v>
      </c>
      <c r="B34" s="699" t="s">
        <v>766</v>
      </c>
      <c r="C34" s="700" t="s">
        <v>762</v>
      </c>
      <c r="D34" s="701">
        <f t="shared" si="5"/>
        <v>201</v>
      </c>
      <c r="E34" s="701">
        <f>SUM(E35:E37)</f>
        <v>23</v>
      </c>
      <c r="F34" s="701">
        <f>F35+F36+F37</f>
        <v>178</v>
      </c>
      <c r="G34" s="701">
        <f t="shared" ref="G34:M34" si="8">SUM(G35:G37)</f>
        <v>22</v>
      </c>
      <c r="H34" s="701">
        <f t="shared" si="8"/>
        <v>24</v>
      </c>
      <c r="I34" s="701">
        <f t="shared" si="8"/>
        <v>96</v>
      </c>
      <c r="J34" s="702">
        <f t="shared" si="8"/>
        <v>118</v>
      </c>
      <c r="K34" s="702">
        <f t="shared" si="8"/>
        <v>60</v>
      </c>
      <c r="L34" s="702">
        <f t="shared" si="8"/>
        <v>0</v>
      </c>
      <c r="M34" s="702">
        <f t="shared" si="8"/>
        <v>0</v>
      </c>
      <c r="N34" s="548"/>
    </row>
    <row r="35" spans="1:14" ht="13.5" customHeight="1">
      <c r="A35" s="705" t="s">
        <v>150</v>
      </c>
      <c r="B35" s="706" t="s">
        <v>767</v>
      </c>
      <c r="C35" s="620" t="s">
        <v>57</v>
      </c>
      <c r="D35" s="638">
        <f t="shared" si="5"/>
        <v>69</v>
      </c>
      <c r="E35" s="638">
        <v>23</v>
      </c>
      <c r="F35" s="614">
        <f>G35+H35</f>
        <v>46</v>
      </c>
      <c r="G35" s="638">
        <v>22</v>
      </c>
      <c r="H35" s="638">
        <v>24</v>
      </c>
      <c r="I35" s="638">
        <v>24</v>
      </c>
      <c r="J35" s="689">
        <v>46</v>
      </c>
      <c r="K35" s="689">
        <v>0</v>
      </c>
      <c r="L35" s="690">
        <v>0</v>
      </c>
      <c r="M35" s="690">
        <v>0</v>
      </c>
      <c r="N35" s="548"/>
    </row>
    <row r="36" spans="1:14" ht="10.5" customHeight="1">
      <c r="A36" s="705" t="s">
        <v>152</v>
      </c>
      <c r="B36" s="706" t="s">
        <v>679</v>
      </c>
      <c r="C36" s="620" t="s">
        <v>57</v>
      </c>
      <c r="D36" s="638">
        <f t="shared" si="5"/>
        <v>72</v>
      </c>
      <c r="E36" s="638"/>
      <c r="F36" s="614">
        <f>SUM(J36:M36)</f>
        <v>72</v>
      </c>
      <c r="G36" s="638"/>
      <c r="H36" s="638"/>
      <c r="I36" s="613">
        <f>J36+K36+L36+M36</f>
        <v>72</v>
      </c>
      <c r="J36" s="689">
        <v>72</v>
      </c>
      <c r="K36" s="689">
        <v>0</v>
      </c>
      <c r="L36" s="690">
        <v>0</v>
      </c>
      <c r="M36" s="690">
        <v>0</v>
      </c>
      <c r="N36" s="548"/>
    </row>
    <row r="37" spans="1:14" ht="11.25" customHeight="1">
      <c r="A37" s="705" t="s">
        <v>153</v>
      </c>
      <c r="B37" s="706" t="s">
        <v>609</v>
      </c>
      <c r="C37" s="620" t="s">
        <v>57</v>
      </c>
      <c r="D37" s="638">
        <f t="shared" si="5"/>
        <v>60</v>
      </c>
      <c r="E37" s="638"/>
      <c r="F37" s="614">
        <f>SUM(J37:M37)</f>
        <v>60</v>
      </c>
      <c r="G37" s="638"/>
      <c r="H37" s="638"/>
      <c r="I37" s="638"/>
      <c r="J37" s="689"/>
      <c r="K37" s="689">
        <v>60</v>
      </c>
      <c r="L37" s="690"/>
      <c r="M37" s="690"/>
      <c r="N37" s="548"/>
    </row>
    <row r="38" spans="1:14" ht="11.25" customHeight="1">
      <c r="A38" s="698" t="s">
        <v>154</v>
      </c>
      <c r="B38" s="699" t="s">
        <v>768</v>
      </c>
      <c r="C38" s="700" t="s">
        <v>762</v>
      </c>
      <c r="D38" s="701">
        <f t="shared" si="5"/>
        <v>174</v>
      </c>
      <c r="E38" s="701">
        <f>SUM(E39:E41)</f>
        <v>20</v>
      </c>
      <c r="F38" s="701">
        <f>F39+F40+F41</f>
        <v>154</v>
      </c>
      <c r="G38" s="701">
        <f t="shared" ref="G38:M38" si="9">SUM(G39:G41)</f>
        <v>16</v>
      </c>
      <c r="H38" s="701">
        <f t="shared" si="9"/>
        <v>24</v>
      </c>
      <c r="I38" s="701">
        <f t="shared" si="9"/>
        <v>90</v>
      </c>
      <c r="J38" s="702">
        <f t="shared" si="9"/>
        <v>0</v>
      </c>
      <c r="K38" s="702">
        <f t="shared" si="9"/>
        <v>154</v>
      </c>
      <c r="L38" s="702">
        <f t="shared" si="9"/>
        <v>0</v>
      </c>
      <c r="M38" s="702">
        <f t="shared" si="9"/>
        <v>0</v>
      </c>
      <c r="N38" s="548"/>
    </row>
    <row r="39" spans="1:14" ht="14.25" customHeight="1">
      <c r="A39" s="705" t="s">
        <v>156</v>
      </c>
      <c r="B39" s="706" t="s">
        <v>769</v>
      </c>
      <c r="C39" s="620" t="s">
        <v>341</v>
      </c>
      <c r="D39" s="638">
        <f t="shared" si="5"/>
        <v>60</v>
      </c>
      <c r="E39" s="638">
        <v>20</v>
      </c>
      <c r="F39" s="614">
        <f>G39+H39</f>
        <v>40</v>
      </c>
      <c r="G39" s="638">
        <v>16</v>
      </c>
      <c r="H39" s="638">
        <v>24</v>
      </c>
      <c r="I39" s="638">
        <v>12</v>
      </c>
      <c r="J39" s="689">
        <v>0</v>
      </c>
      <c r="K39" s="689">
        <v>40</v>
      </c>
      <c r="L39" s="690">
        <v>0</v>
      </c>
      <c r="M39" s="690">
        <v>0</v>
      </c>
      <c r="N39" s="548"/>
    </row>
    <row r="40" spans="1:14" ht="13.5" customHeight="1">
      <c r="A40" s="705" t="s">
        <v>159</v>
      </c>
      <c r="B40" s="706" t="s">
        <v>679</v>
      </c>
      <c r="C40" s="620" t="s">
        <v>57</v>
      </c>
      <c r="D40" s="638">
        <f t="shared" si="5"/>
        <v>78</v>
      </c>
      <c r="E40" s="638"/>
      <c r="F40" s="614">
        <f>SUM(J40:M40)</f>
        <v>78</v>
      </c>
      <c r="G40" s="638"/>
      <c r="H40" s="638"/>
      <c r="I40" s="613">
        <f>J40+K40+L40+M40</f>
        <v>78</v>
      </c>
      <c r="J40" s="689">
        <v>0</v>
      </c>
      <c r="K40" s="689">
        <v>78</v>
      </c>
      <c r="L40" s="690">
        <v>0</v>
      </c>
      <c r="M40" s="690">
        <v>0</v>
      </c>
      <c r="N40" s="548"/>
    </row>
    <row r="41" spans="1:14" ht="13.5" customHeight="1">
      <c r="A41" s="705" t="s">
        <v>160</v>
      </c>
      <c r="B41" s="706" t="s">
        <v>609</v>
      </c>
      <c r="C41" s="620" t="s">
        <v>57</v>
      </c>
      <c r="D41" s="638">
        <f t="shared" si="5"/>
        <v>36</v>
      </c>
      <c r="E41" s="638"/>
      <c r="F41" s="614">
        <f>SUM(J41:M41)</f>
        <v>36</v>
      </c>
      <c r="G41" s="638"/>
      <c r="H41" s="638"/>
      <c r="I41" s="638"/>
      <c r="J41" s="689"/>
      <c r="K41" s="689">
        <v>36</v>
      </c>
      <c r="L41" s="690"/>
      <c r="M41" s="690"/>
      <c r="N41" s="548"/>
    </row>
    <row r="42" spans="1:14" ht="11.25" customHeight="1">
      <c r="A42" s="709" t="s">
        <v>161</v>
      </c>
      <c r="B42" s="708" t="s">
        <v>770</v>
      </c>
      <c r="C42" s="700" t="s">
        <v>762</v>
      </c>
      <c r="D42" s="701">
        <f t="shared" si="5"/>
        <v>261</v>
      </c>
      <c r="E42" s="701">
        <f>SUM(E43:E45)</f>
        <v>27</v>
      </c>
      <c r="F42" s="701">
        <f>F43+F44+F45</f>
        <v>234</v>
      </c>
      <c r="G42" s="701">
        <f t="shared" ref="G42:M42" si="10">SUM(G43:G45)</f>
        <v>20</v>
      </c>
      <c r="H42" s="701">
        <f t="shared" si="10"/>
        <v>34</v>
      </c>
      <c r="I42" s="701">
        <f t="shared" si="10"/>
        <v>126</v>
      </c>
      <c r="J42" s="702">
        <f t="shared" si="10"/>
        <v>0</v>
      </c>
      <c r="K42" s="702">
        <f t="shared" si="10"/>
        <v>234</v>
      </c>
      <c r="L42" s="702">
        <f t="shared" si="10"/>
        <v>0</v>
      </c>
      <c r="M42" s="702">
        <f t="shared" si="10"/>
        <v>0</v>
      </c>
      <c r="N42" s="548"/>
    </row>
    <row r="43" spans="1:14" ht="12" customHeight="1">
      <c r="A43" s="636" t="s">
        <v>216</v>
      </c>
      <c r="B43" s="704" t="s">
        <v>771</v>
      </c>
      <c r="C43" s="620" t="s">
        <v>341</v>
      </c>
      <c r="D43" s="638">
        <f t="shared" si="5"/>
        <v>81</v>
      </c>
      <c r="E43" s="613">
        <v>27</v>
      </c>
      <c r="F43" s="614">
        <f>G43+H43</f>
        <v>54</v>
      </c>
      <c r="G43" s="613">
        <v>20</v>
      </c>
      <c r="H43" s="613">
        <v>34</v>
      </c>
      <c r="I43" s="613">
        <v>18</v>
      </c>
      <c r="J43" s="689">
        <v>0</v>
      </c>
      <c r="K43" s="689">
        <v>54</v>
      </c>
      <c r="L43" s="690">
        <v>0</v>
      </c>
      <c r="M43" s="690">
        <v>0</v>
      </c>
      <c r="N43" s="548"/>
    </row>
    <row r="44" spans="1:14" ht="12" customHeight="1">
      <c r="A44" s="705" t="s">
        <v>295</v>
      </c>
      <c r="B44" s="706" t="s">
        <v>679</v>
      </c>
      <c r="C44" s="620" t="s">
        <v>57</v>
      </c>
      <c r="D44" s="638">
        <f t="shared" si="5"/>
        <v>108</v>
      </c>
      <c r="E44" s="613"/>
      <c r="F44" s="614">
        <f>SUM(J44:M44)</f>
        <v>108</v>
      </c>
      <c r="G44" s="613"/>
      <c r="H44" s="613"/>
      <c r="I44" s="613">
        <f>J44+K44+L44+M44</f>
        <v>108</v>
      </c>
      <c r="J44" s="689"/>
      <c r="K44" s="689">
        <v>108</v>
      </c>
      <c r="L44" s="690">
        <v>0</v>
      </c>
      <c r="M44" s="690">
        <v>0</v>
      </c>
      <c r="N44" s="548"/>
    </row>
    <row r="45" spans="1:14" ht="12.75" customHeight="1">
      <c r="A45" s="705" t="s">
        <v>347</v>
      </c>
      <c r="B45" s="706" t="s">
        <v>609</v>
      </c>
      <c r="C45" s="620" t="s">
        <v>57</v>
      </c>
      <c r="D45" s="638">
        <f t="shared" si="5"/>
        <v>72</v>
      </c>
      <c r="E45" s="613"/>
      <c r="F45" s="614">
        <f>SUM(J45:M45)</f>
        <v>72</v>
      </c>
      <c r="G45" s="613"/>
      <c r="H45" s="613"/>
      <c r="I45" s="613"/>
      <c r="J45" s="689"/>
      <c r="K45" s="689">
        <v>72</v>
      </c>
      <c r="L45" s="690"/>
      <c r="M45" s="690"/>
      <c r="N45" s="548"/>
    </row>
    <row r="46" spans="1:14" ht="14.25" customHeight="1">
      <c r="A46" s="709" t="s">
        <v>167</v>
      </c>
      <c r="B46" s="699" t="s">
        <v>772</v>
      </c>
      <c r="C46" s="700" t="s">
        <v>762</v>
      </c>
      <c r="D46" s="701">
        <f t="shared" si="5"/>
        <v>138</v>
      </c>
      <c r="E46" s="701">
        <f>SUM(E47:E49)</f>
        <v>16</v>
      </c>
      <c r="F46" s="701">
        <f>F47+F48+F49</f>
        <v>122</v>
      </c>
      <c r="G46" s="701">
        <f t="shared" ref="G46:M46" si="11">SUM(G47:G49)</f>
        <v>16</v>
      </c>
      <c r="H46" s="701">
        <f t="shared" si="11"/>
        <v>16</v>
      </c>
      <c r="I46" s="701">
        <f t="shared" si="11"/>
        <v>84</v>
      </c>
      <c r="J46" s="702">
        <f t="shared" si="11"/>
        <v>68</v>
      </c>
      <c r="K46" s="702">
        <f>SUM(K47:K49)</f>
        <v>54</v>
      </c>
      <c r="L46" s="702">
        <f t="shared" si="11"/>
        <v>0</v>
      </c>
      <c r="M46" s="702">
        <f t="shared" si="11"/>
        <v>0</v>
      </c>
      <c r="N46" s="548"/>
    </row>
    <row r="47" spans="1:14" ht="12" customHeight="1">
      <c r="A47" s="636" t="s">
        <v>169</v>
      </c>
      <c r="B47" s="706" t="s">
        <v>773</v>
      </c>
      <c r="C47" s="620" t="s">
        <v>57</v>
      </c>
      <c r="D47" s="638">
        <f t="shared" si="5"/>
        <v>48</v>
      </c>
      <c r="E47" s="613">
        <v>16</v>
      </c>
      <c r="F47" s="614">
        <f>G47+H47</f>
        <v>32</v>
      </c>
      <c r="G47" s="613">
        <v>16</v>
      </c>
      <c r="H47" s="613">
        <v>16</v>
      </c>
      <c r="I47" s="613">
        <v>12</v>
      </c>
      <c r="J47" s="689">
        <v>32</v>
      </c>
      <c r="K47" s="689">
        <v>0</v>
      </c>
      <c r="L47" s="690">
        <v>0</v>
      </c>
      <c r="M47" s="690">
        <v>0</v>
      </c>
      <c r="N47" s="548"/>
    </row>
    <row r="48" spans="1:14" ht="12.75" customHeight="1">
      <c r="A48" s="705" t="s">
        <v>175</v>
      </c>
      <c r="B48" s="706" t="s">
        <v>679</v>
      </c>
      <c r="C48" s="620" t="s">
        <v>569</v>
      </c>
      <c r="D48" s="638">
        <f t="shared" si="5"/>
        <v>72</v>
      </c>
      <c r="E48" s="613"/>
      <c r="F48" s="614">
        <f>SUM(J48:M48)</f>
        <v>72</v>
      </c>
      <c r="G48" s="613"/>
      <c r="H48" s="613"/>
      <c r="I48" s="613">
        <f>J48+K48+L48+M48</f>
        <v>72</v>
      </c>
      <c r="J48" s="689">
        <v>36</v>
      </c>
      <c r="K48" s="689">
        <v>36</v>
      </c>
      <c r="L48" s="690">
        <v>0</v>
      </c>
      <c r="M48" s="690">
        <v>0</v>
      </c>
      <c r="N48" s="548"/>
    </row>
    <row r="49" spans="1:14" ht="12" customHeight="1">
      <c r="A49" s="705" t="s">
        <v>774</v>
      </c>
      <c r="B49" s="706" t="s">
        <v>609</v>
      </c>
      <c r="C49" s="620" t="s">
        <v>57</v>
      </c>
      <c r="D49" s="638">
        <f t="shared" si="5"/>
        <v>18</v>
      </c>
      <c r="E49" s="613"/>
      <c r="F49" s="614">
        <f>SUM(J49:M49)</f>
        <v>18</v>
      </c>
      <c r="G49" s="613"/>
      <c r="H49" s="613"/>
      <c r="I49" s="613"/>
      <c r="J49" s="689"/>
      <c r="K49" s="689">
        <v>18</v>
      </c>
      <c r="L49" s="690"/>
      <c r="M49" s="690"/>
      <c r="N49" s="548"/>
    </row>
    <row r="50" spans="1:14" ht="12.75" customHeight="1">
      <c r="A50" s="709" t="s">
        <v>775</v>
      </c>
      <c r="B50" s="699" t="s">
        <v>776</v>
      </c>
      <c r="C50" s="700" t="s">
        <v>762</v>
      </c>
      <c r="D50" s="701">
        <f t="shared" si="5"/>
        <v>102</v>
      </c>
      <c r="E50" s="701">
        <f>SUM(E51:E53)</f>
        <v>16</v>
      </c>
      <c r="F50" s="701">
        <f>F51+F52+F53</f>
        <v>86</v>
      </c>
      <c r="G50" s="701">
        <f t="shared" ref="G50:M50" si="12">SUM(G51:G53)</f>
        <v>16</v>
      </c>
      <c r="H50" s="701">
        <f t="shared" si="12"/>
        <v>16</v>
      </c>
      <c r="I50" s="701">
        <f t="shared" si="12"/>
        <v>48</v>
      </c>
      <c r="J50" s="702">
        <f t="shared" si="12"/>
        <v>0</v>
      </c>
      <c r="K50" s="702">
        <f>SUM(K51:K53)</f>
        <v>86</v>
      </c>
      <c r="L50" s="702">
        <f t="shared" si="12"/>
        <v>0</v>
      </c>
      <c r="M50" s="702">
        <f t="shared" si="12"/>
        <v>0</v>
      </c>
      <c r="N50" s="548"/>
    </row>
    <row r="51" spans="1:14" ht="13.5" customHeight="1">
      <c r="A51" s="636" t="s">
        <v>777</v>
      </c>
      <c r="B51" s="706" t="s">
        <v>778</v>
      </c>
      <c r="C51" s="620" t="s">
        <v>57</v>
      </c>
      <c r="D51" s="638">
        <f t="shared" si="5"/>
        <v>48</v>
      </c>
      <c r="E51" s="613">
        <v>16</v>
      </c>
      <c r="F51" s="614">
        <f>G51+H51</f>
        <v>32</v>
      </c>
      <c r="G51" s="613">
        <v>16</v>
      </c>
      <c r="H51" s="613">
        <v>16</v>
      </c>
      <c r="I51" s="613">
        <v>6</v>
      </c>
      <c r="J51" s="689">
        <v>0</v>
      </c>
      <c r="K51" s="689">
        <v>32</v>
      </c>
      <c r="L51" s="690"/>
      <c r="M51" s="690">
        <v>0</v>
      </c>
      <c r="N51" s="548"/>
    </row>
    <row r="52" spans="1:14" ht="13.5" customHeight="1">
      <c r="A52" s="705" t="s">
        <v>779</v>
      </c>
      <c r="B52" s="706" t="s">
        <v>679</v>
      </c>
      <c r="C52" s="620" t="s">
        <v>57</v>
      </c>
      <c r="D52" s="638">
        <f t="shared" si="5"/>
        <v>42</v>
      </c>
      <c r="E52" s="613"/>
      <c r="F52" s="614">
        <f>SUM(J52:M52)</f>
        <v>42</v>
      </c>
      <c r="G52" s="613"/>
      <c r="H52" s="613"/>
      <c r="I52" s="613">
        <f>J52+K52+L52+M52</f>
        <v>42</v>
      </c>
      <c r="J52" s="689"/>
      <c r="K52" s="689">
        <v>42</v>
      </c>
      <c r="L52" s="690"/>
      <c r="M52" s="690"/>
      <c r="N52" s="548"/>
    </row>
    <row r="53" spans="1:14" ht="12.75" customHeight="1">
      <c r="A53" s="705" t="s">
        <v>780</v>
      </c>
      <c r="B53" s="706" t="s">
        <v>609</v>
      </c>
      <c r="C53" s="620" t="s">
        <v>57</v>
      </c>
      <c r="D53" s="638">
        <f t="shared" si="5"/>
        <v>12</v>
      </c>
      <c r="E53" s="613"/>
      <c r="F53" s="614">
        <f>SUM(J53:M53)</f>
        <v>12</v>
      </c>
      <c r="G53" s="613"/>
      <c r="H53" s="613"/>
      <c r="I53" s="613"/>
      <c r="J53" s="689"/>
      <c r="K53" s="689">
        <v>12</v>
      </c>
      <c r="L53" s="690"/>
      <c r="M53" s="690"/>
      <c r="N53" s="548"/>
    </row>
    <row r="54" spans="1:14" ht="14.25" customHeight="1">
      <c r="A54" s="709" t="s">
        <v>781</v>
      </c>
      <c r="B54" s="699" t="s">
        <v>782</v>
      </c>
      <c r="C54" s="700" t="s">
        <v>783</v>
      </c>
      <c r="D54" s="701">
        <f t="shared" si="5"/>
        <v>903</v>
      </c>
      <c r="E54" s="701">
        <f>SUM(E55:E57)</f>
        <v>101</v>
      </c>
      <c r="F54" s="701">
        <f>F55+F56+F57</f>
        <v>802</v>
      </c>
      <c r="G54" s="701">
        <f t="shared" ref="G54:M54" si="13">SUM(G55:G57)</f>
        <v>72</v>
      </c>
      <c r="H54" s="701">
        <f t="shared" si="13"/>
        <v>130</v>
      </c>
      <c r="I54" s="701">
        <f t="shared" si="13"/>
        <v>510</v>
      </c>
      <c r="J54" s="702">
        <f t="shared" si="13"/>
        <v>0</v>
      </c>
      <c r="K54" s="702">
        <f t="shared" si="13"/>
        <v>0</v>
      </c>
      <c r="L54" s="702">
        <f t="shared" si="13"/>
        <v>284</v>
      </c>
      <c r="M54" s="702">
        <f t="shared" si="13"/>
        <v>518</v>
      </c>
      <c r="N54" s="548"/>
    </row>
    <row r="55" spans="1:14" ht="13.5" customHeight="1">
      <c r="A55" s="636" t="s">
        <v>784</v>
      </c>
      <c r="B55" s="706" t="s">
        <v>785</v>
      </c>
      <c r="C55" s="620" t="s">
        <v>786</v>
      </c>
      <c r="D55" s="638">
        <f t="shared" si="5"/>
        <v>303</v>
      </c>
      <c r="E55" s="613">
        <v>101</v>
      </c>
      <c r="F55" s="614">
        <f>G55+H55</f>
        <v>202</v>
      </c>
      <c r="G55" s="613">
        <v>72</v>
      </c>
      <c r="H55" s="613">
        <v>130</v>
      </c>
      <c r="I55" s="613">
        <v>90</v>
      </c>
      <c r="J55" s="689">
        <v>0</v>
      </c>
      <c r="K55" s="689">
        <v>0</v>
      </c>
      <c r="L55" s="690">
        <v>104</v>
      </c>
      <c r="M55" s="690">
        <v>98</v>
      </c>
      <c r="N55" s="548"/>
    </row>
    <row r="56" spans="1:14" ht="13.5" customHeight="1">
      <c r="A56" s="705" t="s">
        <v>787</v>
      </c>
      <c r="B56" s="706" t="s">
        <v>679</v>
      </c>
      <c r="C56" s="620" t="s">
        <v>57</v>
      </c>
      <c r="D56" s="638">
        <f t="shared" si="5"/>
        <v>420</v>
      </c>
      <c r="E56" s="613"/>
      <c r="F56" s="614">
        <f>SUM(J56:M56)</f>
        <v>420</v>
      </c>
      <c r="G56" s="613"/>
      <c r="H56" s="613"/>
      <c r="I56" s="613">
        <f>J56+K56+L56+M56</f>
        <v>420</v>
      </c>
      <c r="J56" s="689"/>
      <c r="K56" s="689"/>
      <c r="L56" s="690">
        <v>180</v>
      </c>
      <c r="M56" s="690">
        <v>240</v>
      </c>
      <c r="N56" s="548"/>
    </row>
    <row r="57" spans="1:14" ht="12.75" customHeight="1">
      <c r="A57" s="705" t="s">
        <v>788</v>
      </c>
      <c r="B57" s="706" t="s">
        <v>609</v>
      </c>
      <c r="C57" s="620" t="s">
        <v>57</v>
      </c>
      <c r="D57" s="638">
        <f t="shared" si="5"/>
        <v>180</v>
      </c>
      <c r="E57" s="613"/>
      <c r="F57" s="614">
        <f>SUM(J57:M57)</f>
        <v>180</v>
      </c>
      <c r="G57" s="613"/>
      <c r="H57" s="613"/>
      <c r="I57" s="613"/>
      <c r="J57" s="689"/>
      <c r="K57" s="689"/>
      <c r="L57" s="690"/>
      <c r="M57" s="690">
        <v>180</v>
      </c>
      <c r="N57" s="548"/>
    </row>
    <row r="58" spans="1:14" ht="13.5" customHeight="1">
      <c r="A58" s="710" t="s">
        <v>789</v>
      </c>
      <c r="B58" s="711" t="s">
        <v>790</v>
      </c>
      <c r="C58" s="700" t="s">
        <v>783</v>
      </c>
      <c r="D58" s="701">
        <f t="shared" ref="D58:D63" si="14">SUM(E58:F58)</f>
        <v>426</v>
      </c>
      <c r="E58" s="701">
        <f>SUM(E59:E63)</f>
        <v>58</v>
      </c>
      <c r="F58" s="701">
        <f>F59+F60+F61+F62+F63</f>
        <v>368</v>
      </c>
      <c r="G58" s="701">
        <f>G59+G60+G61+G63</f>
        <v>30</v>
      </c>
      <c r="H58" s="701">
        <f t="shared" ref="H58:M58" si="15">H59+H60+H61+H63</f>
        <v>86</v>
      </c>
      <c r="I58" s="701">
        <f t="shared" si="15"/>
        <v>204</v>
      </c>
      <c r="J58" s="701">
        <f t="shared" si="15"/>
        <v>0</v>
      </c>
      <c r="K58" s="701">
        <f t="shared" si="15"/>
        <v>0</v>
      </c>
      <c r="L58" s="701">
        <f>L59+L60+L61+L62+L63</f>
        <v>174</v>
      </c>
      <c r="M58" s="701">
        <f t="shared" si="15"/>
        <v>194</v>
      </c>
      <c r="N58" s="548"/>
    </row>
    <row r="59" spans="1:14" ht="14.25" customHeight="1">
      <c r="A59" s="636" t="s">
        <v>791</v>
      </c>
      <c r="B59" s="706" t="s">
        <v>792</v>
      </c>
      <c r="C59" s="620" t="s">
        <v>786</v>
      </c>
      <c r="D59" s="712">
        <f t="shared" si="14"/>
        <v>126</v>
      </c>
      <c r="E59" s="713">
        <v>42</v>
      </c>
      <c r="F59" s="614">
        <f>G59+H59</f>
        <v>84</v>
      </c>
      <c r="G59" s="713">
        <v>24</v>
      </c>
      <c r="H59" s="713">
        <v>60</v>
      </c>
      <c r="I59" s="714">
        <v>60</v>
      </c>
      <c r="J59" s="715"/>
      <c r="K59" s="715">
        <v>0</v>
      </c>
      <c r="L59" s="690">
        <v>48</v>
      </c>
      <c r="M59" s="690">
        <v>36</v>
      </c>
      <c r="N59" s="548"/>
    </row>
    <row r="60" spans="1:14" ht="13.5" customHeight="1">
      <c r="A60" s="636" t="s">
        <v>793</v>
      </c>
      <c r="B60" s="716" t="s">
        <v>794</v>
      </c>
      <c r="C60" s="620" t="s">
        <v>569</v>
      </c>
      <c r="D60" s="712">
        <f t="shared" si="14"/>
        <v>48</v>
      </c>
      <c r="E60" s="713">
        <v>16</v>
      </c>
      <c r="F60" s="614">
        <f>G60+H60+I60</f>
        <v>32</v>
      </c>
      <c r="G60" s="713">
        <v>6</v>
      </c>
      <c r="H60" s="713">
        <v>26</v>
      </c>
      <c r="I60" s="714"/>
      <c r="J60" s="715"/>
      <c r="K60" s="715">
        <v>0</v>
      </c>
      <c r="L60" s="690">
        <v>18</v>
      </c>
      <c r="M60" s="690">
        <v>14</v>
      </c>
      <c r="N60" s="548"/>
    </row>
    <row r="61" spans="1:14" ht="12.75" customHeight="1">
      <c r="A61" s="705" t="s">
        <v>795</v>
      </c>
      <c r="B61" s="706" t="s">
        <v>796</v>
      </c>
      <c r="C61" s="620" t="s">
        <v>569</v>
      </c>
      <c r="D61" s="712">
        <f t="shared" si="14"/>
        <v>144</v>
      </c>
      <c r="E61" s="713"/>
      <c r="F61" s="614">
        <f>SUM(J61:M61)</f>
        <v>144</v>
      </c>
      <c r="G61" s="713"/>
      <c r="H61" s="713"/>
      <c r="I61" s="613">
        <f>J61+K61+L61+M61</f>
        <v>144</v>
      </c>
      <c r="J61" s="715"/>
      <c r="K61" s="715">
        <v>0</v>
      </c>
      <c r="L61" s="690">
        <v>72</v>
      </c>
      <c r="M61" s="690">
        <v>72</v>
      </c>
      <c r="N61" s="548"/>
    </row>
    <row r="62" spans="1:14" ht="13.5" customHeight="1">
      <c r="A62" s="705" t="s">
        <v>797</v>
      </c>
      <c r="B62" s="706" t="s">
        <v>798</v>
      </c>
      <c r="C62" s="620" t="s">
        <v>586</v>
      </c>
      <c r="D62" s="712">
        <f t="shared" si="14"/>
        <v>36</v>
      </c>
      <c r="E62" s="713"/>
      <c r="F62" s="614">
        <f>SUM(J62:M62)</f>
        <v>36</v>
      </c>
      <c r="G62" s="713"/>
      <c r="H62" s="713"/>
      <c r="I62" s="714"/>
      <c r="J62" s="715"/>
      <c r="K62" s="715"/>
      <c r="L62" s="690">
        <v>36</v>
      </c>
      <c r="M62" s="690"/>
      <c r="N62" s="548"/>
    </row>
    <row r="63" spans="1:14" ht="15" customHeight="1">
      <c r="A63" s="705" t="s">
        <v>799</v>
      </c>
      <c r="B63" s="706" t="s">
        <v>609</v>
      </c>
      <c r="C63" s="620" t="s">
        <v>57</v>
      </c>
      <c r="D63" s="712">
        <f t="shared" si="14"/>
        <v>72</v>
      </c>
      <c r="E63" s="713"/>
      <c r="F63" s="614">
        <f>SUM(J63:M63)</f>
        <v>72</v>
      </c>
      <c r="G63" s="713"/>
      <c r="H63" s="713"/>
      <c r="I63" s="714"/>
      <c r="J63" s="715"/>
      <c r="K63" s="715"/>
      <c r="L63" s="690"/>
      <c r="M63" s="690">
        <v>72</v>
      </c>
      <c r="N63" s="548"/>
    </row>
    <row r="64" spans="1:14" ht="12" customHeight="1">
      <c r="A64" s="717" t="s">
        <v>800</v>
      </c>
      <c r="B64" s="717" t="s">
        <v>801</v>
      </c>
      <c r="C64" s="718" t="s">
        <v>802</v>
      </c>
      <c r="D64" s="719">
        <f>E64+F64</f>
        <v>150</v>
      </c>
      <c r="E64" s="719">
        <v>50</v>
      </c>
      <c r="F64" s="719">
        <f>G64+H64</f>
        <v>100</v>
      </c>
      <c r="G64" s="719"/>
      <c r="H64" s="719">
        <v>100</v>
      </c>
      <c r="I64" s="720"/>
      <c r="J64" s="719">
        <v>30</v>
      </c>
      <c r="K64" s="719">
        <v>20</v>
      </c>
      <c r="L64" s="719">
        <v>30</v>
      </c>
      <c r="M64" s="719">
        <v>20</v>
      </c>
      <c r="N64" s="548"/>
    </row>
    <row r="65" spans="1:15">
      <c r="A65" s="646"/>
      <c r="B65" s="721" t="s">
        <v>602</v>
      </c>
      <c r="C65" s="648"/>
      <c r="D65" s="722">
        <f t="shared" ref="D65:M65" si="16">D12+D25+D64</f>
        <v>3474</v>
      </c>
      <c r="E65" s="722">
        <f t="shared" si="16"/>
        <v>630</v>
      </c>
      <c r="F65" s="722">
        <f t="shared" si="16"/>
        <v>2844</v>
      </c>
      <c r="G65" s="722">
        <f t="shared" si="16"/>
        <v>506</v>
      </c>
      <c r="H65" s="722">
        <f t="shared" si="16"/>
        <v>754</v>
      </c>
      <c r="I65" s="722">
        <f t="shared" si="16"/>
        <v>1294</v>
      </c>
      <c r="J65" s="723">
        <f t="shared" si="16"/>
        <v>612</v>
      </c>
      <c r="K65" s="723">
        <f t="shared" si="16"/>
        <v>828</v>
      </c>
      <c r="L65" s="723">
        <f t="shared" si="16"/>
        <v>612</v>
      </c>
      <c r="M65" s="723">
        <f t="shared" si="16"/>
        <v>792</v>
      </c>
      <c r="N65" s="548"/>
    </row>
    <row r="66" spans="1:15">
      <c r="A66" s="1248" t="s">
        <v>803</v>
      </c>
      <c r="B66" s="1249"/>
      <c r="C66" s="1249"/>
      <c r="D66" s="1249"/>
      <c r="E66" s="650"/>
      <c r="F66" s="1250" t="s">
        <v>176</v>
      </c>
      <c r="G66" s="1245" t="s">
        <v>605</v>
      </c>
      <c r="H66" s="1245"/>
      <c r="I66" s="1245"/>
      <c r="J66" s="547">
        <f>J12+J27+J31+J35+J39+J43+J47+J51+J55+J59+J64</f>
        <v>396</v>
      </c>
      <c r="K66" s="547">
        <f>K12+K27+K31+K35+K39+K43+K47+K51+K55+K59+K64</f>
        <v>312</v>
      </c>
      <c r="L66" s="547">
        <f>L12+L27+L31+L35+L39+L43+L47+L51+L55+L59+L60+L64</f>
        <v>324</v>
      </c>
      <c r="M66" s="547">
        <f>M12+M27+M31+M35+M39+M43+M47+M51+M55+M59+M60+M64</f>
        <v>228</v>
      </c>
      <c r="N66" s="548"/>
    </row>
    <row r="67" spans="1:15" ht="12.75" customHeight="1">
      <c r="A67" s="724" t="s">
        <v>804</v>
      </c>
      <c r="B67" s="725"/>
      <c r="C67" s="725"/>
      <c r="D67" s="725"/>
      <c r="E67" s="726"/>
      <c r="F67" s="1250"/>
      <c r="G67" s="1245" t="s">
        <v>608</v>
      </c>
      <c r="H67" s="1245"/>
      <c r="I67" s="1245"/>
      <c r="J67" s="547">
        <f>J28+J32+J36+J40+J44+J48+J52+J56+J61</f>
        <v>216</v>
      </c>
      <c r="K67" s="547">
        <f>K28+K32+K36+K40+K44+K48+K52+K56+K61</f>
        <v>264</v>
      </c>
      <c r="L67" s="547">
        <f>L28+L32+L36+L40+L44+L48+L52+L56+L61+L62</f>
        <v>288</v>
      </c>
      <c r="M67" s="547">
        <f t="shared" ref="M67" si="17">M28+M32+M36+M40+M44+M48+M52+M56+M61</f>
        <v>312</v>
      </c>
      <c r="N67" s="548"/>
    </row>
    <row r="68" spans="1:15" ht="12.75" customHeight="1">
      <c r="A68" s="1277" t="s">
        <v>805</v>
      </c>
      <c r="B68" s="1278"/>
      <c r="C68" s="1278"/>
      <c r="D68" s="727" t="s">
        <v>806</v>
      </c>
      <c r="E68" s="667"/>
      <c r="F68" s="1250"/>
      <c r="G68" s="1245" t="s">
        <v>609</v>
      </c>
      <c r="H68" s="1245"/>
      <c r="I68" s="1245"/>
      <c r="J68" s="547">
        <f>J29+J33+J37+J41+J45+J49+J53+J57+J63</f>
        <v>0</v>
      </c>
      <c r="K68" s="547">
        <f t="shared" ref="K68:M68" si="18">K29+K33+K37+K41+K45+K49+K53+K57+K63</f>
        <v>252</v>
      </c>
      <c r="L68" s="547">
        <f t="shared" si="18"/>
        <v>0</v>
      </c>
      <c r="M68" s="547">
        <f t="shared" si="18"/>
        <v>252</v>
      </c>
      <c r="N68" s="548"/>
      <c r="O68" s="728"/>
    </row>
    <row r="69" spans="1:15" ht="13.5" customHeight="1" thickBot="1">
      <c r="A69" s="1277" t="s">
        <v>807</v>
      </c>
      <c r="B69" s="1278"/>
      <c r="C69" s="1278"/>
      <c r="D69" s="727" t="s">
        <v>808</v>
      </c>
      <c r="E69" s="729"/>
      <c r="F69" s="1250"/>
      <c r="G69" s="1280" t="s">
        <v>178</v>
      </c>
      <c r="H69" s="1281"/>
      <c r="I69" s="1282"/>
      <c r="J69" s="730"/>
      <c r="K69" s="730"/>
      <c r="L69" s="730"/>
      <c r="M69" s="730"/>
      <c r="N69" s="548"/>
    </row>
    <row r="70" spans="1:15" ht="12.75" customHeight="1" thickBot="1">
      <c r="A70" s="1277" t="s">
        <v>809</v>
      </c>
      <c r="B70" s="1278"/>
      <c r="C70" s="1278"/>
      <c r="D70" s="727" t="s">
        <v>808</v>
      </c>
      <c r="E70" s="729"/>
      <c r="F70" s="1251"/>
      <c r="G70" s="1261">
        <f>SUM(J70:M70)</f>
        <v>2844</v>
      </c>
      <c r="H70" s="1262"/>
      <c r="I70" s="1262"/>
      <c r="J70" s="731">
        <f t="shared" ref="J70:M70" si="19">SUM(J66:J69)</f>
        <v>612</v>
      </c>
      <c r="K70" s="731">
        <f t="shared" si="19"/>
        <v>828</v>
      </c>
      <c r="L70" s="731">
        <f t="shared" si="19"/>
        <v>612</v>
      </c>
      <c r="M70" s="731">
        <f t="shared" si="19"/>
        <v>792</v>
      </c>
      <c r="N70" s="548"/>
    </row>
    <row r="71" spans="1:15" ht="12.75" customHeight="1">
      <c r="A71" s="671"/>
      <c r="B71" s="672"/>
      <c r="C71" s="672"/>
      <c r="D71" s="672"/>
      <c r="E71" s="672"/>
      <c r="F71" s="1250"/>
      <c r="G71" s="1241" t="s">
        <v>610</v>
      </c>
      <c r="H71" s="1242"/>
      <c r="I71" s="1242"/>
      <c r="J71" s="730"/>
      <c r="K71" s="730">
        <v>3</v>
      </c>
      <c r="L71" s="730"/>
      <c r="M71" s="730">
        <v>2</v>
      </c>
      <c r="N71" s="548"/>
    </row>
    <row r="72" spans="1:15">
      <c r="A72" s="671"/>
      <c r="B72" s="672"/>
      <c r="C72" s="672"/>
      <c r="D72" s="672"/>
      <c r="E72" s="672"/>
      <c r="F72" s="1250"/>
      <c r="G72" s="1244" t="s">
        <v>611</v>
      </c>
      <c r="H72" s="1245"/>
      <c r="I72" s="1245"/>
      <c r="J72" s="730">
        <v>9</v>
      </c>
      <c r="K72" s="730">
        <v>9</v>
      </c>
      <c r="L72" s="732">
        <v>1</v>
      </c>
      <c r="M72" s="732">
        <v>8</v>
      </c>
      <c r="N72" s="548"/>
    </row>
    <row r="73" spans="1:15" ht="12.75" customHeight="1">
      <c r="A73" s="671"/>
      <c r="B73" s="672"/>
      <c r="C73" s="672"/>
      <c r="D73" s="672"/>
      <c r="E73" s="672"/>
      <c r="F73" s="1250"/>
      <c r="G73" s="1246" t="s">
        <v>612</v>
      </c>
      <c r="H73" s="1247"/>
      <c r="I73" s="1244"/>
      <c r="J73" s="730">
        <v>2</v>
      </c>
      <c r="K73" s="730">
        <v>1</v>
      </c>
      <c r="L73" s="732">
        <v>1</v>
      </c>
      <c r="M73" s="732">
        <v>2</v>
      </c>
      <c r="N73" s="548"/>
    </row>
    <row r="74" spans="1:15" ht="12" customHeight="1">
      <c r="A74" s="673"/>
      <c r="B74" s="674"/>
      <c r="C74" s="674"/>
      <c r="D74" s="674"/>
      <c r="E74" s="674"/>
      <c r="F74" s="1250"/>
      <c r="G74" s="1246"/>
      <c r="H74" s="1247"/>
      <c r="I74" s="1244"/>
      <c r="J74" s="731">
        <f t="shared" ref="J74:M74" si="20">SUM(J71:J73)</f>
        <v>11</v>
      </c>
      <c r="K74" s="731">
        <f t="shared" si="20"/>
        <v>13</v>
      </c>
      <c r="L74" s="731">
        <f t="shared" si="20"/>
        <v>2</v>
      </c>
      <c r="M74" s="731">
        <f t="shared" si="20"/>
        <v>12</v>
      </c>
      <c r="N74" s="548"/>
    </row>
    <row r="75" spans="1:15">
      <c r="A75" s="548"/>
      <c r="B75" s="548"/>
      <c r="C75" s="548"/>
      <c r="D75" s="548"/>
      <c r="E75" s="548"/>
      <c r="F75" s="548"/>
      <c r="G75" s="548"/>
      <c r="H75" s="548"/>
      <c r="I75" s="548"/>
      <c r="J75" s="548"/>
      <c r="K75" s="548"/>
      <c r="L75" s="548"/>
      <c r="M75" s="548"/>
      <c r="N75" s="548"/>
    </row>
  </sheetData>
  <mergeCells count="38">
    <mergeCell ref="G72:I72"/>
    <mergeCell ref="A69:C69"/>
    <mergeCell ref="G69:I69"/>
    <mergeCell ref="A70:C70"/>
    <mergeCell ref="G70:I70"/>
    <mergeCell ref="G71:I71"/>
    <mergeCell ref="I8:I10"/>
    <mergeCell ref="J9:M9"/>
    <mergeCell ref="A66:D66"/>
    <mergeCell ref="F66:F74"/>
    <mergeCell ref="G66:I66"/>
    <mergeCell ref="G67:I67"/>
    <mergeCell ref="A68:C68"/>
    <mergeCell ref="G68:I68"/>
    <mergeCell ref="E6:E10"/>
    <mergeCell ref="F6:I6"/>
    <mergeCell ref="J6:K6"/>
    <mergeCell ref="L6:M6"/>
    <mergeCell ref="F7:F10"/>
    <mergeCell ref="G7:I7"/>
    <mergeCell ref="G73:I73"/>
    <mergeCell ref="G74:I74"/>
    <mergeCell ref="J7:J8"/>
    <mergeCell ref="K7:K8"/>
    <mergeCell ref="L7:L8"/>
    <mergeCell ref="M7:M8"/>
    <mergeCell ref="G1:M1"/>
    <mergeCell ref="F2:K2"/>
    <mergeCell ref="G3:L3"/>
    <mergeCell ref="A4:I4"/>
    <mergeCell ref="A5:A10"/>
    <mergeCell ref="B5:B10"/>
    <mergeCell ref="C5:C10"/>
    <mergeCell ref="D5:I5"/>
    <mergeCell ref="J5:M5"/>
    <mergeCell ref="D6:D10"/>
    <mergeCell ref="G8:G10"/>
    <mergeCell ref="H8:H10"/>
  </mergeCells>
  <pageMargins left="0.11811023622047245" right="0.11811023622047245" top="0.15748031496062992" bottom="0.15748031496062992" header="0.31496062992125984" footer="0.31496062992125984"/>
  <pageSetup paperSize="9" orientation="landscape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42"/>
  <sheetViews>
    <sheetView workbookViewId="0">
      <selection activeCell="S24" sqref="S24"/>
    </sheetView>
  </sheetViews>
  <sheetFormatPr defaultRowHeight="15"/>
  <cols>
    <col min="1" max="1" width="7.42578125" style="594" customWidth="1"/>
    <col min="2" max="2" width="38.28515625" style="594" customWidth="1"/>
    <col min="3" max="3" width="6.7109375" style="594" customWidth="1"/>
    <col min="4" max="4" width="6.85546875" style="594" customWidth="1"/>
    <col min="5" max="5" width="6.42578125" style="594" customWidth="1"/>
    <col min="6" max="6" width="6.140625" style="594" customWidth="1"/>
    <col min="7" max="7" width="5.7109375" style="594" customWidth="1"/>
    <col min="8" max="8" width="5.85546875" style="594" customWidth="1"/>
    <col min="9" max="9" width="5.5703125" style="594" customWidth="1"/>
    <col min="10" max="10" width="5.85546875" style="594" customWidth="1"/>
    <col min="11" max="11" width="5.7109375" style="594" customWidth="1"/>
    <col min="12" max="13" width="5.42578125" style="594" customWidth="1"/>
    <col min="14" max="15" width="5.140625" style="594" customWidth="1"/>
    <col min="16" max="16" width="4.7109375" style="594" customWidth="1"/>
    <col min="17" max="17" width="5" style="594" customWidth="1"/>
    <col min="18" max="16384" width="9.140625" style="594"/>
  </cols>
  <sheetData>
    <row r="1" spans="1:17" ht="15.75" thickBot="1">
      <c r="A1" s="548" t="s">
        <v>0</v>
      </c>
      <c r="B1" s="592" t="s">
        <v>692</v>
      </c>
      <c r="C1" s="548"/>
      <c r="D1" s="548" t="s">
        <v>2</v>
      </c>
      <c r="E1" s="548"/>
      <c r="F1" s="548"/>
      <c r="G1" s="1209" t="s">
        <v>810</v>
      </c>
      <c r="H1" s="1209"/>
      <c r="I1" s="1209"/>
      <c r="J1" s="1209"/>
      <c r="K1" s="1209"/>
      <c r="L1" s="1209"/>
      <c r="M1" s="1209"/>
      <c r="N1" s="1209"/>
      <c r="O1" s="593"/>
      <c r="P1" s="593"/>
      <c r="Q1" s="593"/>
    </row>
    <row r="2" spans="1:17">
      <c r="A2" s="548"/>
      <c r="B2" s="548"/>
      <c r="C2" s="548"/>
      <c r="D2" s="548" t="s">
        <v>4</v>
      </c>
      <c r="E2" s="548"/>
      <c r="F2" s="1210" t="s">
        <v>811</v>
      </c>
      <c r="G2" s="1211"/>
      <c r="H2" s="1211"/>
      <c r="I2" s="1211"/>
      <c r="J2" s="1211"/>
      <c r="K2" s="1211"/>
      <c r="L2" s="548" t="s">
        <v>6</v>
      </c>
      <c r="M2" s="548"/>
      <c r="N2" s="595" t="s">
        <v>7</v>
      </c>
      <c r="O2" s="596"/>
      <c r="P2" s="596"/>
      <c r="Q2" s="596"/>
    </row>
    <row r="3" spans="1:17">
      <c r="A3" s="597" t="s">
        <v>8</v>
      </c>
      <c r="B3" s="548"/>
      <c r="C3" s="548"/>
      <c r="D3" s="548" t="s">
        <v>9</v>
      </c>
      <c r="E3" s="548"/>
      <c r="F3" s="548"/>
      <c r="G3" s="1212" t="s">
        <v>696</v>
      </c>
      <c r="H3" s="1213"/>
      <c r="I3" s="1213"/>
      <c r="J3" s="1213"/>
      <c r="K3" s="1213"/>
      <c r="L3" s="597" t="s">
        <v>812</v>
      </c>
      <c r="M3" s="548"/>
      <c r="N3" s="548"/>
      <c r="O3" s="548"/>
      <c r="P3" s="548"/>
      <c r="Q3" s="548"/>
    </row>
    <row r="4" spans="1:17">
      <c r="A4" s="1214" t="s">
        <v>11</v>
      </c>
      <c r="B4" s="1214" t="s">
        <v>544</v>
      </c>
      <c r="C4" s="1214" t="s">
        <v>545</v>
      </c>
      <c r="D4" s="1217" t="s">
        <v>14</v>
      </c>
      <c r="E4" s="1218"/>
      <c r="F4" s="1218"/>
      <c r="G4" s="1218"/>
      <c r="H4" s="1218"/>
      <c r="I4" s="1219"/>
      <c r="J4" s="1217" t="s">
        <v>546</v>
      </c>
      <c r="K4" s="1218"/>
      <c r="L4" s="1218"/>
      <c r="M4" s="1218"/>
      <c r="N4" s="599"/>
      <c r="O4" s="599"/>
      <c r="P4" s="599"/>
      <c r="Q4" s="600"/>
    </row>
    <row r="5" spans="1:17">
      <c r="A5" s="1215"/>
      <c r="B5" s="1215"/>
      <c r="C5" s="1215"/>
      <c r="D5" s="1214" t="s">
        <v>547</v>
      </c>
      <c r="E5" s="1214" t="s">
        <v>462</v>
      </c>
      <c r="F5" s="1225" t="s">
        <v>19</v>
      </c>
      <c r="G5" s="1225"/>
      <c r="H5" s="1225"/>
      <c r="I5" s="1225"/>
      <c r="J5" s="1233" t="s">
        <v>20</v>
      </c>
      <c r="K5" s="1234"/>
      <c r="L5" s="1220" t="s">
        <v>21</v>
      </c>
      <c r="M5" s="1220"/>
      <c r="N5" s="1221"/>
      <c r="O5" s="1222"/>
      <c r="P5" s="1223"/>
      <c r="Q5" s="1224"/>
    </row>
    <row r="6" spans="1:17">
      <c r="A6" s="1215"/>
      <c r="B6" s="1215"/>
      <c r="C6" s="1215"/>
      <c r="D6" s="1215"/>
      <c r="E6" s="1215"/>
      <c r="F6" s="1214" t="s">
        <v>24</v>
      </c>
      <c r="G6" s="1225" t="s">
        <v>25</v>
      </c>
      <c r="H6" s="1225"/>
      <c r="I6" s="1226"/>
      <c r="J6" s="1227" t="s">
        <v>548</v>
      </c>
      <c r="K6" s="1227" t="s">
        <v>549</v>
      </c>
      <c r="L6" s="1220" t="s">
        <v>550</v>
      </c>
      <c r="M6" s="1235" t="s">
        <v>551</v>
      </c>
      <c r="N6" s="1237"/>
      <c r="O6" s="1239"/>
      <c r="P6" s="1220"/>
      <c r="Q6" s="1220"/>
    </row>
    <row r="7" spans="1:17">
      <c r="A7" s="1215"/>
      <c r="B7" s="1215"/>
      <c r="C7" s="1215"/>
      <c r="D7" s="1215"/>
      <c r="E7" s="1215"/>
      <c r="F7" s="1215"/>
      <c r="G7" s="1230" t="s">
        <v>26</v>
      </c>
      <c r="H7" s="1230" t="s">
        <v>556</v>
      </c>
      <c r="I7" s="1230" t="s">
        <v>557</v>
      </c>
      <c r="J7" s="1228"/>
      <c r="K7" s="1228"/>
      <c r="L7" s="1229"/>
      <c r="M7" s="1236"/>
      <c r="N7" s="1238"/>
      <c r="O7" s="1240"/>
      <c r="P7" s="1229"/>
      <c r="Q7" s="1229"/>
    </row>
    <row r="8" spans="1:17">
      <c r="A8" s="1215"/>
      <c r="B8" s="1215"/>
      <c r="C8" s="1215"/>
      <c r="D8" s="1215"/>
      <c r="E8" s="1215"/>
      <c r="F8" s="1215"/>
      <c r="G8" s="1231"/>
      <c r="H8" s="1231"/>
      <c r="I8" s="1231"/>
      <c r="J8" s="601"/>
      <c r="K8" s="601"/>
      <c r="L8" s="601"/>
      <c r="M8" s="601"/>
      <c r="N8" s="601"/>
      <c r="O8" s="601"/>
      <c r="P8" s="601"/>
      <c r="Q8" s="601"/>
    </row>
    <row r="9" spans="1:17">
      <c r="A9" s="1216"/>
      <c r="B9" s="1216"/>
      <c r="C9" s="1216"/>
      <c r="D9" s="1216"/>
      <c r="E9" s="1216"/>
      <c r="F9" s="1216"/>
      <c r="G9" s="1232"/>
      <c r="H9" s="1232"/>
      <c r="I9" s="1232"/>
      <c r="J9" s="602">
        <v>17</v>
      </c>
      <c r="K9" s="602">
        <v>24</v>
      </c>
      <c r="L9" s="603">
        <v>17</v>
      </c>
      <c r="M9" s="604">
        <v>24</v>
      </c>
      <c r="N9" s="605"/>
      <c r="O9" s="606"/>
      <c r="P9" s="603"/>
      <c r="Q9" s="603"/>
    </row>
    <row r="10" spans="1:17">
      <c r="A10" s="545">
        <v>1</v>
      </c>
      <c r="B10" s="545">
        <v>2</v>
      </c>
      <c r="C10" s="546">
        <v>3</v>
      </c>
      <c r="D10" s="546">
        <v>4</v>
      </c>
      <c r="E10" s="546">
        <v>5</v>
      </c>
      <c r="F10" s="546">
        <v>6</v>
      </c>
      <c r="G10" s="546">
        <v>7</v>
      </c>
      <c r="H10" s="546">
        <v>8</v>
      </c>
      <c r="I10" s="546">
        <v>9</v>
      </c>
      <c r="J10" s="546">
        <v>10</v>
      </c>
      <c r="K10" s="546">
        <v>11</v>
      </c>
      <c r="L10" s="546">
        <v>12</v>
      </c>
      <c r="M10" s="546">
        <v>13</v>
      </c>
      <c r="N10" s="546">
        <v>14</v>
      </c>
      <c r="O10" s="546">
        <v>15</v>
      </c>
      <c r="P10" s="546">
        <v>16</v>
      </c>
      <c r="Q10" s="547">
        <v>17</v>
      </c>
    </row>
    <row r="11" spans="1:17" ht="10.5" customHeight="1">
      <c r="A11" s="607" t="s">
        <v>699</v>
      </c>
      <c r="B11" s="608" t="s">
        <v>813</v>
      </c>
      <c r="C11" s="609" t="s">
        <v>814</v>
      </c>
      <c r="D11" s="610">
        <f t="shared" ref="D11:L11" si="0">SUM(D12:D18)</f>
        <v>234</v>
      </c>
      <c r="E11" s="610">
        <f t="shared" si="0"/>
        <v>78</v>
      </c>
      <c r="F11" s="610">
        <f t="shared" si="0"/>
        <v>156</v>
      </c>
      <c r="G11" s="610">
        <f t="shared" si="0"/>
        <v>54</v>
      </c>
      <c r="H11" s="610">
        <f t="shared" si="0"/>
        <v>102</v>
      </c>
      <c r="I11" s="610">
        <f t="shared" si="0"/>
        <v>0</v>
      </c>
      <c r="J11" s="610">
        <f t="shared" si="0"/>
        <v>92</v>
      </c>
      <c r="K11" s="610">
        <f t="shared" si="0"/>
        <v>0</v>
      </c>
      <c r="L11" s="610">
        <f t="shared" si="0"/>
        <v>28</v>
      </c>
      <c r="M11" s="610">
        <f>SUM(M12:M18)</f>
        <v>36</v>
      </c>
      <c r="N11" s="610">
        <f>SUM(N12:N12)</f>
        <v>0</v>
      </c>
      <c r="O11" s="610">
        <f>SUM(O12:O12)</f>
        <v>0</v>
      </c>
      <c r="P11" s="610">
        <f>SUM(P12:P12)</f>
        <v>0</v>
      </c>
      <c r="Q11" s="610">
        <f>SUM(Q12:Q12)</f>
        <v>0</v>
      </c>
    </row>
    <row r="12" spans="1:17">
      <c r="A12" s="611" t="s">
        <v>702</v>
      </c>
      <c r="B12" s="642" t="s">
        <v>815</v>
      </c>
      <c r="C12" s="547" t="s">
        <v>57</v>
      </c>
      <c r="D12" s="613">
        <f>SUM(E12:F12)</f>
        <v>30</v>
      </c>
      <c r="E12" s="613">
        <v>10</v>
      </c>
      <c r="F12" s="614">
        <f>SUM(G12:H12)</f>
        <v>20</v>
      </c>
      <c r="G12" s="613">
        <v>12</v>
      </c>
      <c r="H12" s="613">
        <v>8</v>
      </c>
      <c r="I12" s="615"/>
      <c r="J12" s="616">
        <v>20</v>
      </c>
      <c r="K12" s="616">
        <v>0</v>
      </c>
      <c r="L12" s="617"/>
      <c r="M12" s="617"/>
      <c r="N12" s="618"/>
      <c r="O12" s="618"/>
      <c r="P12" s="619"/>
      <c r="Q12" s="619"/>
    </row>
    <row r="13" spans="1:17" ht="12" customHeight="1">
      <c r="A13" s="622" t="s">
        <v>704</v>
      </c>
      <c r="B13" s="623" t="s">
        <v>816</v>
      </c>
      <c r="C13" s="624" t="s">
        <v>57</v>
      </c>
      <c r="D13" s="613">
        <f>SUM(E13:F13)</f>
        <v>36</v>
      </c>
      <c r="E13" s="613">
        <v>12</v>
      </c>
      <c r="F13" s="614">
        <f t="shared" ref="F13:F18" si="1">SUM(G13:H13)</f>
        <v>24</v>
      </c>
      <c r="G13" s="613">
        <v>4</v>
      </c>
      <c r="H13" s="613">
        <v>20</v>
      </c>
      <c r="I13" s="615"/>
      <c r="J13" s="621"/>
      <c r="K13" s="621"/>
      <c r="L13" s="617"/>
      <c r="M13" s="617">
        <v>24</v>
      </c>
      <c r="N13" s="618"/>
      <c r="O13" s="618"/>
      <c r="P13" s="617"/>
      <c r="Q13" s="619"/>
    </row>
    <row r="14" spans="1:17" ht="12" customHeight="1">
      <c r="A14" s="611" t="s">
        <v>706</v>
      </c>
      <c r="B14" s="612" t="s">
        <v>585</v>
      </c>
      <c r="C14" s="620" t="s">
        <v>57</v>
      </c>
      <c r="D14" s="613">
        <f t="shared" ref="D14:D30" si="2">SUM(E14:F14)</f>
        <v>36</v>
      </c>
      <c r="E14" s="613">
        <v>12</v>
      </c>
      <c r="F14" s="614">
        <f t="shared" si="1"/>
        <v>24</v>
      </c>
      <c r="G14" s="613"/>
      <c r="H14" s="613">
        <v>24</v>
      </c>
      <c r="I14" s="613"/>
      <c r="J14" s="625">
        <v>24</v>
      </c>
      <c r="K14" s="625"/>
      <c r="L14" s="617"/>
      <c r="M14" s="617"/>
      <c r="N14" s="618"/>
      <c r="O14" s="618"/>
      <c r="P14" s="619"/>
      <c r="Q14" s="619"/>
    </row>
    <row r="15" spans="1:17" ht="12.75" customHeight="1">
      <c r="A15" s="611" t="s">
        <v>707</v>
      </c>
      <c r="B15" s="612" t="s">
        <v>817</v>
      </c>
      <c r="C15" s="620" t="s">
        <v>57</v>
      </c>
      <c r="D15" s="613">
        <f t="shared" si="2"/>
        <v>30</v>
      </c>
      <c r="E15" s="613">
        <v>10</v>
      </c>
      <c r="F15" s="614">
        <f t="shared" si="1"/>
        <v>20</v>
      </c>
      <c r="G15" s="613">
        <v>6</v>
      </c>
      <c r="H15" s="613">
        <v>14</v>
      </c>
      <c r="I15" s="613"/>
      <c r="J15" s="625"/>
      <c r="K15" s="625"/>
      <c r="L15" s="617">
        <v>20</v>
      </c>
      <c r="M15" s="617"/>
      <c r="N15" s="618"/>
      <c r="O15" s="618"/>
      <c r="P15" s="619"/>
      <c r="Q15" s="619"/>
    </row>
    <row r="16" spans="1:17" ht="12.75" customHeight="1">
      <c r="A16" s="611" t="s">
        <v>708</v>
      </c>
      <c r="B16" s="733" t="s">
        <v>705</v>
      </c>
      <c r="C16" s="620" t="s">
        <v>57</v>
      </c>
      <c r="D16" s="613">
        <f t="shared" si="2"/>
        <v>36</v>
      </c>
      <c r="E16" s="613">
        <v>12</v>
      </c>
      <c r="F16" s="614">
        <f>G16+H16+I16</f>
        <v>24</v>
      </c>
      <c r="G16" s="613">
        <v>14</v>
      </c>
      <c r="H16" s="613">
        <v>10</v>
      </c>
      <c r="I16" s="613"/>
      <c r="J16" s="625">
        <v>24</v>
      </c>
      <c r="K16" s="625"/>
      <c r="L16" s="617"/>
      <c r="M16" s="617"/>
      <c r="N16" s="618"/>
      <c r="O16" s="618"/>
      <c r="P16" s="619"/>
      <c r="Q16" s="619"/>
    </row>
    <row r="17" spans="1:17" ht="12" customHeight="1">
      <c r="A17" s="611" t="s">
        <v>710</v>
      </c>
      <c r="B17" s="734" t="s">
        <v>818</v>
      </c>
      <c r="C17" s="620" t="s">
        <v>57</v>
      </c>
      <c r="D17" s="613">
        <f t="shared" si="2"/>
        <v>30</v>
      </c>
      <c r="E17" s="613">
        <v>10</v>
      </c>
      <c r="F17" s="614">
        <f t="shared" ref="F17" si="3">G17+H17+I17</f>
        <v>20</v>
      </c>
      <c r="G17" s="613">
        <v>2</v>
      </c>
      <c r="H17" s="613">
        <v>18</v>
      </c>
      <c r="I17" s="613"/>
      <c r="J17" s="625"/>
      <c r="K17" s="625"/>
      <c r="L17" s="617">
        <v>8</v>
      </c>
      <c r="M17" s="617">
        <v>12</v>
      </c>
      <c r="N17" s="618"/>
      <c r="O17" s="618"/>
      <c r="P17" s="617"/>
      <c r="Q17" s="619"/>
    </row>
    <row r="18" spans="1:17" ht="11.25" customHeight="1">
      <c r="A18" s="611" t="s">
        <v>711</v>
      </c>
      <c r="B18" s="612" t="s">
        <v>712</v>
      </c>
      <c r="C18" s="620" t="s">
        <v>57</v>
      </c>
      <c r="D18" s="613">
        <f t="shared" si="2"/>
        <v>36</v>
      </c>
      <c r="E18" s="613">
        <v>12</v>
      </c>
      <c r="F18" s="614">
        <f t="shared" si="1"/>
        <v>24</v>
      </c>
      <c r="G18" s="613">
        <v>16</v>
      </c>
      <c r="H18" s="613">
        <v>8</v>
      </c>
      <c r="I18" s="613"/>
      <c r="J18" s="625">
        <v>24</v>
      </c>
      <c r="K18" s="625"/>
      <c r="L18" s="617"/>
      <c r="M18" s="617"/>
      <c r="N18" s="618"/>
      <c r="O18" s="618"/>
      <c r="P18" s="619"/>
      <c r="Q18" s="619"/>
    </row>
    <row r="19" spans="1:17">
      <c r="A19" s="735" t="s">
        <v>713</v>
      </c>
      <c r="B19" s="736" t="s">
        <v>714</v>
      </c>
      <c r="C19" s="737"/>
      <c r="D19" s="738"/>
      <c r="E19" s="738"/>
      <c r="F19" s="738"/>
      <c r="G19" s="738"/>
      <c r="H19" s="738"/>
      <c r="I19" s="738"/>
      <c r="J19" s="738"/>
      <c r="K19" s="738"/>
      <c r="L19" s="738"/>
      <c r="M19" s="738"/>
      <c r="N19" s="738"/>
      <c r="O19" s="738"/>
      <c r="P19" s="738"/>
      <c r="Q19" s="739"/>
    </row>
    <row r="20" spans="1:17">
      <c r="A20" s="607" t="s">
        <v>130</v>
      </c>
      <c r="B20" s="632" t="s">
        <v>131</v>
      </c>
      <c r="C20" s="633" t="s">
        <v>715</v>
      </c>
      <c r="D20" s="634">
        <f t="shared" ref="D20:L20" si="4">D21+D27</f>
        <v>1381</v>
      </c>
      <c r="E20" s="634">
        <f t="shared" si="4"/>
        <v>305</v>
      </c>
      <c r="F20" s="634">
        <f t="shared" si="4"/>
        <v>1076</v>
      </c>
      <c r="G20" s="634">
        <f t="shared" si="4"/>
        <v>256</v>
      </c>
      <c r="H20" s="634">
        <f t="shared" si="4"/>
        <v>356</v>
      </c>
      <c r="I20" s="634">
        <f t="shared" si="4"/>
        <v>0</v>
      </c>
      <c r="J20" s="634">
        <f t="shared" si="4"/>
        <v>180</v>
      </c>
      <c r="K20" s="634">
        <f t="shared" si="4"/>
        <v>352</v>
      </c>
      <c r="L20" s="634">
        <f t="shared" si="4"/>
        <v>244</v>
      </c>
      <c r="M20" s="634">
        <f>M21+M27</f>
        <v>300</v>
      </c>
      <c r="N20" s="634"/>
      <c r="O20" s="634"/>
      <c r="P20" s="634"/>
      <c r="Q20" s="635"/>
    </row>
    <row r="21" spans="1:17" ht="25.5">
      <c r="A21" s="640" t="s">
        <v>133</v>
      </c>
      <c r="B21" s="632" t="s">
        <v>819</v>
      </c>
      <c r="C21" s="633"/>
      <c r="D21" s="634">
        <f t="shared" ref="D21:L21" si="5">SUM(D22:D26)</f>
        <v>1086</v>
      </c>
      <c r="E21" s="634">
        <f t="shared" si="5"/>
        <v>257</v>
      </c>
      <c r="F21" s="634">
        <f t="shared" si="5"/>
        <v>829</v>
      </c>
      <c r="G21" s="634">
        <f t="shared" si="5"/>
        <v>198</v>
      </c>
      <c r="H21" s="634">
        <f t="shared" si="5"/>
        <v>315</v>
      </c>
      <c r="I21" s="634">
        <f t="shared" si="5"/>
        <v>0</v>
      </c>
      <c r="J21" s="634">
        <f t="shared" si="5"/>
        <v>180</v>
      </c>
      <c r="K21" s="634">
        <f t="shared" si="5"/>
        <v>352</v>
      </c>
      <c r="L21" s="634">
        <f t="shared" si="5"/>
        <v>188</v>
      </c>
      <c r="M21" s="634">
        <f>SUM(M22:M26)</f>
        <v>109</v>
      </c>
      <c r="N21" s="634"/>
      <c r="O21" s="634"/>
      <c r="P21" s="634"/>
      <c r="Q21" s="635"/>
    </row>
    <row r="22" spans="1:17">
      <c r="A22" s="636" t="s">
        <v>136</v>
      </c>
      <c r="B22" s="637" t="s">
        <v>820</v>
      </c>
      <c r="C22" s="620" t="s">
        <v>821</v>
      </c>
      <c r="D22" s="613">
        <f t="shared" ref="D22" si="6">SUM(E22:F22)</f>
        <v>264</v>
      </c>
      <c r="E22" s="638">
        <v>88</v>
      </c>
      <c r="F22" s="614">
        <f t="shared" ref="F22:F28" si="7">G22+H22+I22</f>
        <v>176</v>
      </c>
      <c r="G22" s="638">
        <v>80</v>
      </c>
      <c r="H22" s="638">
        <v>96</v>
      </c>
      <c r="I22" s="638"/>
      <c r="J22" s="625">
        <v>43</v>
      </c>
      <c r="K22" s="625">
        <v>73</v>
      </c>
      <c r="L22" s="617">
        <v>60</v>
      </c>
      <c r="M22" s="617"/>
      <c r="N22" s="618"/>
      <c r="O22" s="618"/>
      <c r="P22" s="617"/>
      <c r="Q22" s="619"/>
    </row>
    <row r="23" spans="1:17" ht="23.25" customHeight="1">
      <c r="A23" s="636" t="s">
        <v>328</v>
      </c>
      <c r="B23" s="740" t="s">
        <v>822</v>
      </c>
      <c r="C23" s="620" t="s">
        <v>823</v>
      </c>
      <c r="D23" s="613">
        <f t="shared" si="2"/>
        <v>335</v>
      </c>
      <c r="E23" s="638">
        <v>112</v>
      </c>
      <c r="F23" s="614">
        <f t="shared" si="7"/>
        <v>223</v>
      </c>
      <c r="G23" s="638">
        <v>91</v>
      </c>
      <c r="H23" s="638">
        <v>132</v>
      </c>
      <c r="I23" s="638"/>
      <c r="J23" s="625">
        <v>101</v>
      </c>
      <c r="K23" s="625">
        <v>94</v>
      </c>
      <c r="L23" s="617">
        <v>16</v>
      </c>
      <c r="M23" s="617">
        <v>12</v>
      </c>
      <c r="N23" s="618"/>
      <c r="O23" s="618"/>
      <c r="P23" s="617"/>
      <c r="Q23" s="619"/>
    </row>
    <row r="24" spans="1:17">
      <c r="A24" s="636" t="s">
        <v>330</v>
      </c>
      <c r="B24" s="741" t="s">
        <v>824</v>
      </c>
      <c r="C24" s="620" t="s">
        <v>825</v>
      </c>
      <c r="D24" s="613">
        <f t="shared" si="2"/>
        <v>171</v>
      </c>
      <c r="E24" s="638">
        <v>57</v>
      </c>
      <c r="F24" s="614">
        <f t="shared" si="7"/>
        <v>114</v>
      </c>
      <c r="G24" s="638">
        <v>27</v>
      </c>
      <c r="H24" s="638">
        <v>87</v>
      </c>
      <c r="I24" s="638"/>
      <c r="J24" s="625"/>
      <c r="K24" s="625">
        <v>21</v>
      </c>
      <c r="L24" s="617">
        <v>32</v>
      </c>
      <c r="M24" s="617">
        <v>61</v>
      </c>
      <c r="N24" s="618"/>
      <c r="O24" s="618"/>
      <c r="P24" s="617"/>
      <c r="Q24" s="619"/>
    </row>
    <row r="25" spans="1:17">
      <c r="A25" s="641" t="s">
        <v>139</v>
      </c>
      <c r="B25" s="639" t="s">
        <v>679</v>
      </c>
      <c r="C25" s="620" t="s">
        <v>57</v>
      </c>
      <c r="D25" s="613">
        <f t="shared" si="2"/>
        <v>280</v>
      </c>
      <c r="E25" s="638"/>
      <c r="F25" s="614">
        <f>SUM(J25:M25)</f>
        <v>280</v>
      </c>
      <c r="G25" s="638"/>
      <c r="H25" s="638"/>
      <c r="I25" s="638"/>
      <c r="J25" s="625">
        <v>36</v>
      </c>
      <c r="K25" s="625">
        <v>164</v>
      </c>
      <c r="L25" s="617">
        <v>80</v>
      </c>
      <c r="M25" s="617"/>
      <c r="N25" s="618"/>
      <c r="O25" s="618"/>
      <c r="P25" s="617"/>
      <c r="Q25" s="619"/>
    </row>
    <row r="26" spans="1:17">
      <c r="A26" s="641" t="s">
        <v>140</v>
      </c>
      <c r="B26" s="639" t="s">
        <v>609</v>
      </c>
      <c r="C26" s="620" t="s">
        <v>57</v>
      </c>
      <c r="D26" s="613">
        <f t="shared" si="2"/>
        <v>36</v>
      </c>
      <c r="E26" s="638"/>
      <c r="F26" s="614">
        <f>SUM(J26:M26)</f>
        <v>36</v>
      </c>
      <c r="G26" s="638"/>
      <c r="H26" s="638"/>
      <c r="I26" s="638"/>
      <c r="J26" s="625"/>
      <c r="K26" s="625"/>
      <c r="L26" s="617"/>
      <c r="M26" s="617">
        <v>36</v>
      </c>
      <c r="N26" s="618"/>
      <c r="O26" s="618"/>
      <c r="P26" s="617"/>
      <c r="Q26" s="619"/>
    </row>
    <row r="27" spans="1:17" ht="23.25" customHeight="1">
      <c r="A27" s="640" t="s">
        <v>141</v>
      </c>
      <c r="B27" s="742" t="s">
        <v>826</v>
      </c>
      <c r="C27" s="633"/>
      <c r="D27" s="634">
        <f t="shared" ref="D27:L27" si="8">SUM(D28:D30)</f>
        <v>295</v>
      </c>
      <c r="E27" s="634">
        <f t="shared" si="8"/>
        <v>48</v>
      </c>
      <c r="F27" s="634">
        <f t="shared" si="8"/>
        <v>247</v>
      </c>
      <c r="G27" s="634">
        <f t="shared" si="8"/>
        <v>58</v>
      </c>
      <c r="H27" s="634">
        <f t="shared" si="8"/>
        <v>41</v>
      </c>
      <c r="I27" s="634">
        <f t="shared" si="8"/>
        <v>0</v>
      </c>
      <c r="J27" s="634">
        <f t="shared" si="8"/>
        <v>0</v>
      </c>
      <c r="K27" s="634">
        <f t="shared" si="8"/>
        <v>0</v>
      </c>
      <c r="L27" s="634">
        <f t="shared" si="8"/>
        <v>56</v>
      </c>
      <c r="M27" s="634">
        <f>SUM(M28:M30)</f>
        <v>191</v>
      </c>
      <c r="N27" s="634"/>
      <c r="O27" s="634"/>
      <c r="P27" s="634"/>
      <c r="Q27" s="635"/>
    </row>
    <row r="28" spans="1:17" ht="13.5" customHeight="1">
      <c r="A28" s="644" t="s">
        <v>827</v>
      </c>
      <c r="B28" s="642" t="s">
        <v>828</v>
      </c>
      <c r="C28" s="620" t="s">
        <v>57</v>
      </c>
      <c r="D28" s="613">
        <f t="shared" si="2"/>
        <v>147</v>
      </c>
      <c r="E28" s="613">
        <v>48</v>
      </c>
      <c r="F28" s="614">
        <f t="shared" si="7"/>
        <v>99</v>
      </c>
      <c r="G28" s="613">
        <v>58</v>
      </c>
      <c r="H28" s="613">
        <v>41</v>
      </c>
      <c r="I28" s="613"/>
      <c r="J28" s="625"/>
      <c r="K28" s="625"/>
      <c r="L28" s="617">
        <v>24</v>
      </c>
      <c r="M28" s="617">
        <v>75</v>
      </c>
      <c r="N28" s="618"/>
      <c r="O28" s="618"/>
      <c r="P28" s="619"/>
      <c r="Q28" s="619"/>
    </row>
    <row r="29" spans="1:17" ht="12.75" customHeight="1">
      <c r="A29" s="641" t="s">
        <v>146</v>
      </c>
      <c r="B29" s="639" t="s">
        <v>679</v>
      </c>
      <c r="C29" s="620" t="s">
        <v>57</v>
      </c>
      <c r="D29" s="613">
        <f t="shared" si="2"/>
        <v>120</v>
      </c>
      <c r="E29" s="613"/>
      <c r="F29" s="614">
        <f>SUM(J29:M29)</f>
        <v>120</v>
      </c>
      <c r="G29" s="613"/>
      <c r="H29" s="613"/>
      <c r="I29" s="613"/>
      <c r="J29" s="625"/>
      <c r="K29" s="625"/>
      <c r="L29" s="617">
        <v>32</v>
      </c>
      <c r="M29" s="617">
        <v>88</v>
      </c>
      <c r="N29" s="618"/>
      <c r="O29" s="618"/>
      <c r="P29" s="617"/>
      <c r="Q29" s="619"/>
    </row>
    <row r="30" spans="1:17" ht="12" customHeight="1">
      <c r="A30" s="641" t="s">
        <v>147</v>
      </c>
      <c r="B30" s="639" t="s">
        <v>609</v>
      </c>
      <c r="C30" s="620" t="s">
        <v>57</v>
      </c>
      <c r="D30" s="613">
        <f t="shared" si="2"/>
        <v>28</v>
      </c>
      <c r="E30" s="613"/>
      <c r="F30" s="614">
        <f>SUM(J30:M30)</f>
        <v>28</v>
      </c>
      <c r="G30" s="613"/>
      <c r="H30" s="613"/>
      <c r="I30" s="613"/>
      <c r="J30" s="625"/>
      <c r="K30" s="625"/>
      <c r="L30" s="617"/>
      <c r="M30" s="617">
        <v>28</v>
      </c>
      <c r="N30" s="618"/>
      <c r="O30" s="618"/>
      <c r="P30" s="617"/>
      <c r="Q30" s="619"/>
    </row>
    <row r="31" spans="1:17" ht="12" customHeight="1">
      <c r="A31" s="646"/>
      <c r="B31" s="647" t="s">
        <v>602</v>
      </c>
      <c r="C31" s="648" t="s">
        <v>829</v>
      </c>
      <c r="D31" s="649">
        <f t="shared" ref="D31:L31" si="9">D11+D20</f>
        <v>1615</v>
      </c>
      <c r="E31" s="649">
        <f t="shared" si="9"/>
        <v>383</v>
      </c>
      <c r="F31" s="649">
        <f t="shared" si="9"/>
        <v>1232</v>
      </c>
      <c r="G31" s="649">
        <f t="shared" si="9"/>
        <v>310</v>
      </c>
      <c r="H31" s="649">
        <f t="shared" si="9"/>
        <v>458</v>
      </c>
      <c r="I31" s="649">
        <f t="shared" si="9"/>
        <v>0</v>
      </c>
      <c r="J31" s="649">
        <f t="shared" si="9"/>
        <v>272</v>
      </c>
      <c r="K31" s="649">
        <f t="shared" si="9"/>
        <v>352</v>
      </c>
      <c r="L31" s="649">
        <f t="shared" si="9"/>
        <v>272</v>
      </c>
      <c r="M31" s="649">
        <f>M11+M20</f>
        <v>336</v>
      </c>
      <c r="N31" s="649"/>
      <c r="O31" s="649"/>
      <c r="P31" s="649"/>
      <c r="Q31" s="610"/>
    </row>
    <row r="32" spans="1:17" ht="10.5" customHeight="1">
      <c r="A32" s="1248" t="s">
        <v>734</v>
      </c>
      <c r="B32" s="1249"/>
      <c r="C32" s="1249"/>
      <c r="D32" s="1249"/>
      <c r="E32" s="650"/>
      <c r="F32" s="1250" t="s">
        <v>176</v>
      </c>
      <c r="G32" s="1245" t="s">
        <v>735</v>
      </c>
      <c r="H32" s="1245"/>
      <c r="I32" s="1246"/>
      <c r="J32" s="651">
        <f t="shared" ref="J32:L32" si="10">SUM(J12:J18)</f>
        <v>92</v>
      </c>
      <c r="K32" s="651">
        <f t="shared" si="10"/>
        <v>0</v>
      </c>
      <c r="L32" s="651">
        <f t="shared" si="10"/>
        <v>28</v>
      </c>
      <c r="M32" s="651">
        <f>SUM(M12:M18)</f>
        <v>36</v>
      </c>
      <c r="N32" s="652"/>
      <c r="O32" s="652"/>
      <c r="P32" s="653"/>
      <c r="Q32" s="653"/>
    </row>
    <row r="33" spans="1:25" ht="11.25" customHeight="1">
      <c r="A33" s="654"/>
      <c r="B33" s="655"/>
      <c r="C33" s="655" t="s">
        <v>37</v>
      </c>
      <c r="D33" s="655"/>
      <c r="E33" s="656"/>
      <c r="F33" s="1250"/>
      <c r="G33" s="657" t="s">
        <v>736</v>
      </c>
      <c r="H33" s="657"/>
      <c r="I33" s="658"/>
      <c r="J33" s="743">
        <f t="shared" ref="J33:L33" si="11">SUM(J22:J24)+J28</f>
        <v>144</v>
      </c>
      <c r="K33" s="743">
        <f t="shared" si="11"/>
        <v>188</v>
      </c>
      <c r="L33" s="743">
        <f t="shared" si="11"/>
        <v>132</v>
      </c>
      <c r="M33" s="743">
        <f>SUM(M22:M24)+M28</f>
        <v>148</v>
      </c>
      <c r="N33" s="659"/>
      <c r="O33" s="659"/>
      <c r="P33" s="660"/>
      <c r="Q33" s="653"/>
      <c r="Y33" s="594" t="s">
        <v>830</v>
      </c>
    </row>
    <row r="34" spans="1:25" ht="11.25" customHeight="1">
      <c r="A34" s="1252" t="s">
        <v>737</v>
      </c>
      <c r="B34" s="1253"/>
      <c r="C34" s="1253"/>
      <c r="D34" s="1253"/>
      <c r="E34" s="1253"/>
      <c r="F34" s="1250"/>
      <c r="G34" s="1245" t="s">
        <v>462</v>
      </c>
      <c r="H34" s="1245"/>
      <c r="I34" s="1246"/>
      <c r="J34" s="661"/>
      <c r="K34" s="661"/>
      <c r="L34" s="663"/>
      <c r="M34" s="663"/>
      <c r="N34" s="662"/>
      <c r="O34" s="662"/>
      <c r="P34" s="663"/>
      <c r="Q34" s="664"/>
    </row>
    <row r="35" spans="1:25" ht="11.25" customHeight="1">
      <c r="A35" s="1254" t="s">
        <v>739</v>
      </c>
      <c r="B35" s="1254"/>
      <c r="C35" s="1254"/>
      <c r="D35" s="1254"/>
      <c r="E35" s="1254"/>
      <c r="F35" s="1250"/>
      <c r="G35" s="1255" t="s">
        <v>831</v>
      </c>
      <c r="H35" s="1256"/>
      <c r="I35" s="1257"/>
      <c r="J35" s="664">
        <f t="shared" ref="J35:L35" si="12">J25+J29</f>
        <v>36</v>
      </c>
      <c r="K35" s="664">
        <f t="shared" si="12"/>
        <v>164</v>
      </c>
      <c r="L35" s="664">
        <f t="shared" si="12"/>
        <v>112</v>
      </c>
      <c r="M35" s="664">
        <f>M25+M29</f>
        <v>88</v>
      </c>
      <c r="N35" s="665"/>
      <c r="O35" s="665"/>
      <c r="P35" s="664"/>
      <c r="Q35" s="664"/>
    </row>
    <row r="36" spans="1:25" ht="11.25" customHeight="1">
      <c r="A36" s="666"/>
      <c r="B36" s="667" t="s">
        <v>37</v>
      </c>
      <c r="C36" s="667"/>
      <c r="D36" s="667"/>
      <c r="E36" s="667"/>
      <c r="F36" s="1250"/>
      <c r="G36" s="1245" t="s">
        <v>832</v>
      </c>
      <c r="H36" s="1245"/>
      <c r="I36" s="1246"/>
      <c r="J36" s="744"/>
      <c r="K36" s="744"/>
      <c r="L36" s="668"/>
      <c r="M36" s="668">
        <v>64</v>
      </c>
      <c r="N36" s="669"/>
      <c r="O36" s="669"/>
      <c r="P36" s="668"/>
      <c r="Q36" s="668"/>
    </row>
    <row r="37" spans="1:25" ht="0.75" customHeight="1" thickBot="1">
      <c r="A37" s="1258"/>
      <c r="B37" s="1259"/>
      <c r="C37" s="1259"/>
      <c r="D37" s="1259"/>
      <c r="E37" s="1260"/>
      <c r="F37" s="1250"/>
      <c r="G37" s="1280"/>
      <c r="H37" s="1281"/>
      <c r="I37" s="1281"/>
      <c r="J37" s="744"/>
      <c r="K37" s="744"/>
      <c r="L37" s="664"/>
      <c r="M37" s="664"/>
      <c r="N37" s="665"/>
      <c r="O37" s="665"/>
      <c r="P37" s="664"/>
      <c r="Q37" s="664"/>
    </row>
    <row r="38" spans="1:25" ht="12.75" customHeight="1" thickBot="1">
      <c r="A38" s="1258"/>
      <c r="B38" s="1259"/>
      <c r="C38" s="1259"/>
      <c r="D38" s="1259"/>
      <c r="E38" s="1260"/>
      <c r="F38" s="1251"/>
      <c r="G38" s="1261">
        <f>SUM(J38:M38)</f>
        <v>1232</v>
      </c>
      <c r="H38" s="1262"/>
      <c r="I38" s="1263"/>
      <c r="J38" s="670">
        <f t="shared" ref="J38:Q38" si="13">SUM(J32:J37)</f>
        <v>272</v>
      </c>
      <c r="K38" s="670">
        <f t="shared" si="13"/>
        <v>352</v>
      </c>
      <c r="L38" s="670">
        <f t="shared" si="13"/>
        <v>272</v>
      </c>
      <c r="M38" s="670">
        <f t="shared" si="13"/>
        <v>336</v>
      </c>
      <c r="N38" s="670">
        <f t="shared" si="13"/>
        <v>0</v>
      </c>
      <c r="O38" s="670">
        <f t="shared" si="13"/>
        <v>0</v>
      </c>
      <c r="P38" s="670">
        <f t="shared" si="13"/>
        <v>0</v>
      </c>
      <c r="Q38" s="670">
        <f t="shared" si="13"/>
        <v>0</v>
      </c>
    </row>
    <row r="39" spans="1:25" ht="12" customHeight="1">
      <c r="A39" s="671"/>
      <c r="B39" s="672"/>
      <c r="C39" s="672"/>
      <c r="D39" s="672"/>
      <c r="E39" s="672"/>
      <c r="F39" s="1250"/>
      <c r="G39" s="1241" t="s">
        <v>610</v>
      </c>
      <c r="H39" s="1242"/>
      <c r="I39" s="1243"/>
      <c r="J39" s="661">
        <v>0</v>
      </c>
      <c r="K39" s="661">
        <v>2</v>
      </c>
      <c r="L39" s="664"/>
      <c r="M39" s="664">
        <v>3</v>
      </c>
      <c r="N39" s="665"/>
      <c r="O39" s="665"/>
      <c r="P39" s="664"/>
      <c r="Q39" s="664"/>
    </row>
    <row r="40" spans="1:25" ht="12" customHeight="1">
      <c r="A40" s="671"/>
      <c r="B40" s="672"/>
      <c r="C40" s="672"/>
      <c r="D40" s="672"/>
      <c r="E40" s="672"/>
      <c r="F40" s="1250"/>
      <c r="G40" s="1244" t="s">
        <v>611</v>
      </c>
      <c r="H40" s="1245"/>
      <c r="I40" s="1246"/>
      <c r="J40" s="661">
        <v>2</v>
      </c>
      <c r="K40" s="661">
        <v>6</v>
      </c>
      <c r="L40" s="664">
        <v>1</v>
      </c>
      <c r="M40" s="664">
        <v>9</v>
      </c>
      <c r="N40" s="665"/>
      <c r="O40" s="665"/>
      <c r="P40" s="664"/>
      <c r="Q40" s="664"/>
    </row>
    <row r="41" spans="1:25" ht="12" customHeight="1">
      <c r="A41" s="671"/>
      <c r="B41" s="672"/>
      <c r="C41" s="672"/>
      <c r="D41" s="672"/>
      <c r="E41" s="672"/>
      <c r="F41" s="1250"/>
      <c r="G41" s="1246" t="s">
        <v>612</v>
      </c>
      <c r="H41" s="1247"/>
      <c r="I41" s="1247"/>
      <c r="J41" s="661"/>
      <c r="K41" s="661">
        <v>2</v>
      </c>
      <c r="L41" s="664"/>
      <c r="M41" s="664">
        <v>2</v>
      </c>
      <c r="N41" s="665"/>
      <c r="O41" s="665"/>
      <c r="P41" s="664"/>
      <c r="Q41" s="664"/>
    </row>
    <row r="42" spans="1:25" ht="12" customHeight="1">
      <c r="A42" s="673"/>
      <c r="B42" s="674"/>
      <c r="C42" s="674"/>
      <c r="D42" s="674"/>
      <c r="E42" s="674"/>
      <c r="F42" s="1250"/>
      <c r="G42" s="1246"/>
      <c r="H42" s="1247"/>
      <c r="I42" s="1247"/>
      <c r="J42" s="675">
        <f>SUM(J39:J41)</f>
        <v>2</v>
      </c>
      <c r="K42" s="675">
        <f>SUM(K39:K41)</f>
        <v>10</v>
      </c>
      <c r="L42" s="675">
        <f>SUM(L39:L41)</f>
        <v>1</v>
      </c>
      <c r="M42" s="675">
        <f>SUM(M39:M41)</f>
        <v>14</v>
      </c>
      <c r="N42" s="675"/>
      <c r="O42" s="675"/>
      <c r="P42" s="675"/>
      <c r="Q42" s="675"/>
    </row>
  </sheetData>
  <mergeCells count="44">
    <mergeCell ref="G42:I42"/>
    <mergeCell ref="A32:D32"/>
    <mergeCell ref="F32:F42"/>
    <mergeCell ref="G32:I32"/>
    <mergeCell ref="A34:E34"/>
    <mergeCell ref="G34:I34"/>
    <mergeCell ref="A35:E35"/>
    <mergeCell ref="G35:I35"/>
    <mergeCell ref="G36:I36"/>
    <mergeCell ref="A37:E37"/>
    <mergeCell ref="G37:I37"/>
    <mergeCell ref="A38:E38"/>
    <mergeCell ref="G38:I38"/>
    <mergeCell ref="G39:I39"/>
    <mergeCell ref="G40:I40"/>
    <mergeCell ref="G41:I41"/>
    <mergeCell ref="P5:Q5"/>
    <mergeCell ref="F6:F9"/>
    <mergeCell ref="G6:I6"/>
    <mergeCell ref="J6:J7"/>
    <mergeCell ref="K6:K7"/>
    <mergeCell ref="L6:L7"/>
    <mergeCell ref="G7:G9"/>
    <mergeCell ref="H7:H9"/>
    <mergeCell ref="I7:I9"/>
    <mergeCell ref="F5:I5"/>
    <mergeCell ref="J5:K5"/>
    <mergeCell ref="M6:M7"/>
    <mergeCell ref="N6:N7"/>
    <mergeCell ref="O6:O7"/>
    <mergeCell ref="P6:P7"/>
    <mergeCell ref="Q6:Q7"/>
    <mergeCell ref="G1:N1"/>
    <mergeCell ref="F2:K2"/>
    <mergeCell ref="G3:K3"/>
    <mergeCell ref="A4:A9"/>
    <mergeCell ref="B4:B9"/>
    <mergeCell ref="C4:C9"/>
    <mergeCell ref="D4:I4"/>
    <mergeCell ref="J4:M4"/>
    <mergeCell ref="D5:D9"/>
    <mergeCell ref="E5:E9"/>
    <mergeCell ref="L5:M5"/>
    <mergeCell ref="N5:O5"/>
  </mergeCells>
  <pageMargins left="0.11811023622047245" right="0.11811023622047245" top="0.15748031496062992" bottom="0.15748031496062992" header="0.31496062992125984" footer="0.31496062992125984"/>
  <pageSetup paperSize="9" orientation="landscape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4"/>
  <sheetViews>
    <sheetView zoomScale="78" zoomScaleNormal="78" workbookViewId="0">
      <selection activeCell="S24" sqref="S24"/>
    </sheetView>
  </sheetViews>
  <sheetFormatPr defaultRowHeight="12.75"/>
  <cols>
    <col min="1" max="1" width="9.28515625" style="745" customWidth="1"/>
    <col min="2" max="2" width="35.42578125" style="745" customWidth="1"/>
    <col min="3" max="3" width="11.140625" style="745" customWidth="1"/>
    <col min="4" max="4" width="9.28515625" style="745" customWidth="1"/>
    <col min="5" max="5" width="8.42578125" style="745" customWidth="1"/>
    <col min="6" max="6" width="7.85546875" style="745" customWidth="1"/>
    <col min="7" max="7" width="8.28515625" style="745" customWidth="1"/>
    <col min="8" max="8" width="6.85546875" style="745" customWidth="1"/>
    <col min="9" max="11" width="7.85546875" style="745" customWidth="1"/>
    <col min="12" max="12" width="0.7109375" style="745" customWidth="1"/>
    <col min="13" max="13" width="1" style="745" customWidth="1"/>
    <col min="14" max="14" width="4.140625" style="745" customWidth="1"/>
    <col min="15" max="256" width="9.140625" style="745"/>
    <col min="257" max="257" width="9.28515625" style="745" customWidth="1"/>
    <col min="258" max="258" width="35.42578125" style="745" customWidth="1"/>
    <col min="259" max="259" width="11.140625" style="745" customWidth="1"/>
    <col min="260" max="260" width="9.28515625" style="745" customWidth="1"/>
    <col min="261" max="261" width="8.42578125" style="745" customWidth="1"/>
    <col min="262" max="262" width="7.85546875" style="745" customWidth="1"/>
    <col min="263" max="263" width="8.28515625" style="745" customWidth="1"/>
    <col min="264" max="264" width="6.85546875" style="745" customWidth="1"/>
    <col min="265" max="267" width="7.85546875" style="745" customWidth="1"/>
    <col min="268" max="268" width="0.7109375" style="745" customWidth="1"/>
    <col min="269" max="269" width="1" style="745" customWidth="1"/>
    <col min="270" max="270" width="4.140625" style="745" customWidth="1"/>
    <col min="271" max="512" width="9.140625" style="745"/>
    <col min="513" max="513" width="9.28515625" style="745" customWidth="1"/>
    <col min="514" max="514" width="35.42578125" style="745" customWidth="1"/>
    <col min="515" max="515" width="11.140625" style="745" customWidth="1"/>
    <col min="516" max="516" width="9.28515625" style="745" customWidth="1"/>
    <col min="517" max="517" width="8.42578125" style="745" customWidth="1"/>
    <col min="518" max="518" width="7.85546875" style="745" customWidth="1"/>
    <col min="519" max="519" width="8.28515625" style="745" customWidth="1"/>
    <col min="520" max="520" width="6.85546875" style="745" customWidth="1"/>
    <col min="521" max="523" width="7.85546875" style="745" customWidth="1"/>
    <col min="524" max="524" width="0.7109375" style="745" customWidth="1"/>
    <col min="525" max="525" width="1" style="745" customWidth="1"/>
    <col min="526" max="526" width="4.140625" style="745" customWidth="1"/>
    <col min="527" max="768" width="9.140625" style="745"/>
    <col min="769" max="769" width="9.28515625" style="745" customWidth="1"/>
    <col min="770" max="770" width="35.42578125" style="745" customWidth="1"/>
    <col min="771" max="771" width="11.140625" style="745" customWidth="1"/>
    <col min="772" max="772" width="9.28515625" style="745" customWidth="1"/>
    <col min="773" max="773" width="8.42578125" style="745" customWidth="1"/>
    <col min="774" max="774" width="7.85546875" style="745" customWidth="1"/>
    <col min="775" max="775" width="8.28515625" style="745" customWidth="1"/>
    <col min="776" max="776" width="6.85546875" style="745" customWidth="1"/>
    <col min="777" max="779" width="7.85546875" style="745" customWidth="1"/>
    <col min="780" max="780" width="0.7109375" style="745" customWidth="1"/>
    <col min="781" max="781" width="1" style="745" customWidth="1"/>
    <col min="782" max="782" width="4.140625" style="745" customWidth="1"/>
    <col min="783" max="1024" width="9.140625" style="745"/>
    <col min="1025" max="1025" width="9.28515625" style="745" customWidth="1"/>
    <col min="1026" max="1026" width="35.42578125" style="745" customWidth="1"/>
    <col min="1027" max="1027" width="11.140625" style="745" customWidth="1"/>
    <col min="1028" max="1028" width="9.28515625" style="745" customWidth="1"/>
    <col min="1029" max="1029" width="8.42578125" style="745" customWidth="1"/>
    <col min="1030" max="1030" width="7.85546875" style="745" customWidth="1"/>
    <col min="1031" max="1031" width="8.28515625" style="745" customWidth="1"/>
    <col min="1032" max="1032" width="6.85546875" style="745" customWidth="1"/>
    <col min="1033" max="1035" width="7.85546875" style="745" customWidth="1"/>
    <col min="1036" max="1036" width="0.7109375" style="745" customWidth="1"/>
    <col min="1037" max="1037" width="1" style="745" customWidth="1"/>
    <col min="1038" max="1038" width="4.140625" style="745" customWidth="1"/>
    <col min="1039" max="1280" width="9.140625" style="745"/>
    <col min="1281" max="1281" width="9.28515625" style="745" customWidth="1"/>
    <col min="1282" max="1282" width="35.42578125" style="745" customWidth="1"/>
    <col min="1283" max="1283" width="11.140625" style="745" customWidth="1"/>
    <col min="1284" max="1284" width="9.28515625" style="745" customWidth="1"/>
    <col min="1285" max="1285" width="8.42578125" style="745" customWidth="1"/>
    <col min="1286" max="1286" width="7.85546875" style="745" customWidth="1"/>
    <col min="1287" max="1287" width="8.28515625" style="745" customWidth="1"/>
    <col min="1288" max="1288" width="6.85546875" style="745" customWidth="1"/>
    <col min="1289" max="1291" width="7.85546875" style="745" customWidth="1"/>
    <col min="1292" max="1292" width="0.7109375" style="745" customWidth="1"/>
    <col min="1293" max="1293" width="1" style="745" customWidth="1"/>
    <col min="1294" max="1294" width="4.140625" style="745" customWidth="1"/>
    <col min="1295" max="1536" width="9.140625" style="745"/>
    <col min="1537" max="1537" width="9.28515625" style="745" customWidth="1"/>
    <col min="1538" max="1538" width="35.42578125" style="745" customWidth="1"/>
    <col min="1539" max="1539" width="11.140625" style="745" customWidth="1"/>
    <col min="1540" max="1540" width="9.28515625" style="745" customWidth="1"/>
    <col min="1541" max="1541" width="8.42578125" style="745" customWidth="1"/>
    <col min="1542" max="1542" width="7.85546875" style="745" customWidth="1"/>
    <col min="1543" max="1543" width="8.28515625" style="745" customWidth="1"/>
    <col min="1544" max="1544" width="6.85546875" style="745" customWidth="1"/>
    <col min="1545" max="1547" width="7.85546875" style="745" customWidth="1"/>
    <col min="1548" max="1548" width="0.7109375" style="745" customWidth="1"/>
    <col min="1549" max="1549" width="1" style="745" customWidth="1"/>
    <col min="1550" max="1550" width="4.140625" style="745" customWidth="1"/>
    <col min="1551" max="1792" width="9.140625" style="745"/>
    <col min="1793" max="1793" width="9.28515625" style="745" customWidth="1"/>
    <col min="1794" max="1794" width="35.42578125" style="745" customWidth="1"/>
    <col min="1795" max="1795" width="11.140625" style="745" customWidth="1"/>
    <col min="1796" max="1796" width="9.28515625" style="745" customWidth="1"/>
    <col min="1797" max="1797" width="8.42578125" style="745" customWidth="1"/>
    <col min="1798" max="1798" width="7.85546875" style="745" customWidth="1"/>
    <col min="1799" max="1799" width="8.28515625" style="745" customWidth="1"/>
    <col min="1800" max="1800" width="6.85546875" style="745" customWidth="1"/>
    <col min="1801" max="1803" width="7.85546875" style="745" customWidth="1"/>
    <col min="1804" max="1804" width="0.7109375" style="745" customWidth="1"/>
    <col min="1805" max="1805" width="1" style="745" customWidth="1"/>
    <col min="1806" max="1806" width="4.140625" style="745" customWidth="1"/>
    <col min="1807" max="2048" width="9.140625" style="745"/>
    <col min="2049" max="2049" width="9.28515625" style="745" customWidth="1"/>
    <col min="2050" max="2050" width="35.42578125" style="745" customWidth="1"/>
    <col min="2051" max="2051" width="11.140625" style="745" customWidth="1"/>
    <col min="2052" max="2052" width="9.28515625" style="745" customWidth="1"/>
    <col min="2053" max="2053" width="8.42578125" style="745" customWidth="1"/>
    <col min="2054" max="2054" width="7.85546875" style="745" customWidth="1"/>
    <col min="2055" max="2055" width="8.28515625" style="745" customWidth="1"/>
    <col min="2056" max="2056" width="6.85546875" style="745" customWidth="1"/>
    <col min="2057" max="2059" width="7.85546875" style="745" customWidth="1"/>
    <col min="2060" max="2060" width="0.7109375" style="745" customWidth="1"/>
    <col min="2061" max="2061" width="1" style="745" customWidth="1"/>
    <col min="2062" max="2062" width="4.140625" style="745" customWidth="1"/>
    <col min="2063" max="2304" width="9.140625" style="745"/>
    <col min="2305" max="2305" width="9.28515625" style="745" customWidth="1"/>
    <col min="2306" max="2306" width="35.42578125" style="745" customWidth="1"/>
    <col min="2307" max="2307" width="11.140625" style="745" customWidth="1"/>
    <col min="2308" max="2308" width="9.28515625" style="745" customWidth="1"/>
    <col min="2309" max="2309" width="8.42578125" style="745" customWidth="1"/>
    <col min="2310" max="2310" width="7.85546875" style="745" customWidth="1"/>
    <col min="2311" max="2311" width="8.28515625" style="745" customWidth="1"/>
    <col min="2312" max="2312" width="6.85546875" style="745" customWidth="1"/>
    <col min="2313" max="2315" width="7.85546875" style="745" customWidth="1"/>
    <col min="2316" max="2316" width="0.7109375" style="745" customWidth="1"/>
    <col min="2317" max="2317" width="1" style="745" customWidth="1"/>
    <col min="2318" max="2318" width="4.140625" style="745" customWidth="1"/>
    <col min="2319" max="2560" width="9.140625" style="745"/>
    <col min="2561" max="2561" width="9.28515625" style="745" customWidth="1"/>
    <col min="2562" max="2562" width="35.42578125" style="745" customWidth="1"/>
    <col min="2563" max="2563" width="11.140625" style="745" customWidth="1"/>
    <col min="2564" max="2564" width="9.28515625" style="745" customWidth="1"/>
    <col min="2565" max="2565" width="8.42578125" style="745" customWidth="1"/>
    <col min="2566" max="2566" width="7.85546875" style="745" customWidth="1"/>
    <col min="2567" max="2567" width="8.28515625" style="745" customWidth="1"/>
    <col min="2568" max="2568" width="6.85546875" style="745" customWidth="1"/>
    <col min="2569" max="2571" width="7.85546875" style="745" customWidth="1"/>
    <col min="2572" max="2572" width="0.7109375" style="745" customWidth="1"/>
    <col min="2573" max="2573" width="1" style="745" customWidth="1"/>
    <col min="2574" max="2574" width="4.140625" style="745" customWidth="1"/>
    <col min="2575" max="2816" width="9.140625" style="745"/>
    <col min="2817" max="2817" width="9.28515625" style="745" customWidth="1"/>
    <col min="2818" max="2818" width="35.42578125" style="745" customWidth="1"/>
    <col min="2819" max="2819" width="11.140625" style="745" customWidth="1"/>
    <col min="2820" max="2820" width="9.28515625" style="745" customWidth="1"/>
    <col min="2821" max="2821" width="8.42578125" style="745" customWidth="1"/>
    <col min="2822" max="2822" width="7.85546875" style="745" customWidth="1"/>
    <col min="2823" max="2823" width="8.28515625" style="745" customWidth="1"/>
    <col min="2824" max="2824" width="6.85546875" style="745" customWidth="1"/>
    <col min="2825" max="2827" width="7.85546875" style="745" customWidth="1"/>
    <col min="2828" max="2828" width="0.7109375" style="745" customWidth="1"/>
    <col min="2829" max="2829" width="1" style="745" customWidth="1"/>
    <col min="2830" max="2830" width="4.140625" style="745" customWidth="1"/>
    <col min="2831" max="3072" width="9.140625" style="745"/>
    <col min="3073" max="3073" width="9.28515625" style="745" customWidth="1"/>
    <col min="3074" max="3074" width="35.42578125" style="745" customWidth="1"/>
    <col min="3075" max="3075" width="11.140625" style="745" customWidth="1"/>
    <col min="3076" max="3076" width="9.28515625" style="745" customWidth="1"/>
    <col min="3077" max="3077" width="8.42578125" style="745" customWidth="1"/>
    <col min="3078" max="3078" width="7.85546875" style="745" customWidth="1"/>
    <col min="3079" max="3079" width="8.28515625" style="745" customWidth="1"/>
    <col min="3080" max="3080" width="6.85546875" style="745" customWidth="1"/>
    <col min="3081" max="3083" width="7.85546875" style="745" customWidth="1"/>
    <col min="3084" max="3084" width="0.7109375" style="745" customWidth="1"/>
    <col min="3085" max="3085" width="1" style="745" customWidth="1"/>
    <col min="3086" max="3086" width="4.140625" style="745" customWidth="1"/>
    <col min="3087" max="3328" width="9.140625" style="745"/>
    <col min="3329" max="3329" width="9.28515625" style="745" customWidth="1"/>
    <col min="3330" max="3330" width="35.42578125" style="745" customWidth="1"/>
    <col min="3331" max="3331" width="11.140625" style="745" customWidth="1"/>
    <col min="3332" max="3332" width="9.28515625" style="745" customWidth="1"/>
    <col min="3333" max="3333" width="8.42578125" style="745" customWidth="1"/>
    <col min="3334" max="3334" width="7.85546875" style="745" customWidth="1"/>
    <col min="3335" max="3335" width="8.28515625" style="745" customWidth="1"/>
    <col min="3336" max="3336" width="6.85546875" style="745" customWidth="1"/>
    <col min="3337" max="3339" width="7.85546875" style="745" customWidth="1"/>
    <col min="3340" max="3340" width="0.7109375" style="745" customWidth="1"/>
    <col min="3341" max="3341" width="1" style="745" customWidth="1"/>
    <col min="3342" max="3342" width="4.140625" style="745" customWidth="1"/>
    <col min="3343" max="3584" width="9.140625" style="745"/>
    <col min="3585" max="3585" width="9.28515625" style="745" customWidth="1"/>
    <col min="3586" max="3586" width="35.42578125" style="745" customWidth="1"/>
    <col min="3587" max="3587" width="11.140625" style="745" customWidth="1"/>
    <col min="3588" max="3588" width="9.28515625" style="745" customWidth="1"/>
    <col min="3589" max="3589" width="8.42578125" style="745" customWidth="1"/>
    <col min="3590" max="3590" width="7.85546875" style="745" customWidth="1"/>
    <col min="3591" max="3591" width="8.28515625" style="745" customWidth="1"/>
    <col min="3592" max="3592" width="6.85546875" style="745" customWidth="1"/>
    <col min="3593" max="3595" width="7.85546875" style="745" customWidth="1"/>
    <col min="3596" max="3596" width="0.7109375" style="745" customWidth="1"/>
    <col min="3597" max="3597" width="1" style="745" customWidth="1"/>
    <col min="3598" max="3598" width="4.140625" style="745" customWidth="1"/>
    <col min="3599" max="3840" width="9.140625" style="745"/>
    <col min="3841" max="3841" width="9.28515625" style="745" customWidth="1"/>
    <col min="3842" max="3842" width="35.42578125" style="745" customWidth="1"/>
    <col min="3843" max="3843" width="11.140625" style="745" customWidth="1"/>
    <col min="3844" max="3844" width="9.28515625" style="745" customWidth="1"/>
    <col min="3845" max="3845" width="8.42578125" style="745" customWidth="1"/>
    <col min="3846" max="3846" width="7.85546875" style="745" customWidth="1"/>
    <col min="3847" max="3847" width="8.28515625" style="745" customWidth="1"/>
    <col min="3848" max="3848" width="6.85546875" style="745" customWidth="1"/>
    <col min="3849" max="3851" width="7.85546875" style="745" customWidth="1"/>
    <col min="3852" max="3852" width="0.7109375" style="745" customWidth="1"/>
    <col min="3853" max="3853" width="1" style="745" customWidth="1"/>
    <col min="3854" max="3854" width="4.140625" style="745" customWidth="1"/>
    <col min="3855" max="4096" width="9.140625" style="745"/>
    <col min="4097" max="4097" width="9.28515625" style="745" customWidth="1"/>
    <col min="4098" max="4098" width="35.42578125" style="745" customWidth="1"/>
    <col min="4099" max="4099" width="11.140625" style="745" customWidth="1"/>
    <col min="4100" max="4100" width="9.28515625" style="745" customWidth="1"/>
    <col min="4101" max="4101" width="8.42578125" style="745" customWidth="1"/>
    <col min="4102" max="4102" width="7.85546875" style="745" customWidth="1"/>
    <col min="4103" max="4103" width="8.28515625" style="745" customWidth="1"/>
    <col min="4104" max="4104" width="6.85546875" style="745" customWidth="1"/>
    <col min="4105" max="4107" width="7.85546875" style="745" customWidth="1"/>
    <col min="4108" max="4108" width="0.7109375" style="745" customWidth="1"/>
    <col min="4109" max="4109" width="1" style="745" customWidth="1"/>
    <col min="4110" max="4110" width="4.140625" style="745" customWidth="1"/>
    <col min="4111" max="4352" width="9.140625" style="745"/>
    <col min="4353" max="4353" width="9.28515625" style="745" customWidth="1"/>
    <col min="4354" max="4354" width="35.42578125" style="745" customWidth="1"/>
    <col min="4355" max="4355" width="11.140625" style="745" customWidth="1"/>
    <col min="4356" max="4356" width="9.28515625" style="745" customWidth="1"/>
    <col min="4357" max="4357" width="8.42578125" style="745" customWidth="1"/>
    <col min="4358" max="4358" width="7.85546875" style="745" customWidth="1"/>
    <col min="4359" max="4359" width="8.28515625" style="745" customWidth="1"/>
    <col min="4360" max="4360" width="6.85546875" style="745" customWidth="1"/>
    <col min="4361" max="4363" width="7.85546875" style="745" customWidth="1"/>
    <col min="4364" max="4364" width="0.7109375" style="745" customWidth="1"/>
    <col min="4365" max="4365" width="1" style="745" customWidth="1"/>
    <col min="4366" max="4366" width="4.140625" style="745" customWidth="1"/>
    <col min="4367" max="4608" width="9.140625" style="745"/>
    <col min="4609" max="4609" width="9.28515625" style="745" customWidth="1"/>
    <col min="4610" max="4610" width="35.42578125" style="745" customWidth="1"/>
    <col min="4611" max="4611" width="11.140625" style="745" customWidth="1"/>
    <col min="4612" max="4612" width="9.28515625" style="745" customWidth="1"/>
    <col min="4613" max="4613" width="8.42578125" style="745" customWidth="1"/>
    <col min="4614" max="4614" width="7.85546875" style="745" customWidth="1"/>
    <col min="4615" max="4615" width="8.28515625" style="745" customWidth="1"/>
    <col min="4616" max="4616" width="6.85546875" style="745" customWidth="1"/>
    <col min="4617" max="4619" width="7.85546875" style="745" customWidth="1"/>
    <col min="4620" max="4620" width="0.7109375" style="745" customWidth="1"/>
    <col min="4621" max="4621" width="1" style="745" customWidth="1"/>
    <col min="4622" max="4622" width="4.140625" style="745" customWidth="1"/>
    <col min="4623" max="4864" width="9.140625" style="745"/>
    <col min="4865" max="4865" width="9.28515625" style="745" customWidth="1"/>
    <col min="4866" max="4866" width="35.42578125" style="745" customWidth="1"/>
    <col min="4867" max="4867" width="11.140625" style="745" customWidth="1"/>
    <col min="4868" max="4868" width="9.28515625" style="745" customWidth="1"/>
    <col min="4869" max="4869" width="8.42578125" style="745" customWidth="1"/>
    <col min="4870" max="4870" width="7.85546875" style="745" customWidth="1"/>
    <col min="4871" max="4871" width="8.28515625" style="745" customWidth="1"/>
    <col min="4872" max="4872" width="6.85546875" style="745" customWidth="1"/>
    <col min="4873" max="4875" width="7.85546875" style="745" customWidth="1"/>
    <col min="4876" max="4876" width="0.7109375" style="745" customWidth="1"/>
    <col min="4877" max="4877" width="1" style="745" customWidth="1"/>
    <col min="4878" max="4878" width="4.140625" style="745" customWidth="1"/>
    <col min="4879" max="5120" width="9.140625" style="745"/>
    <col min="5121" max="5121" width="9.28515625" style="745" customWidth="1"/>
    <col min="5122" max="5122" width="35.42578125" style="745" customWidth="1"/>
    <col min="5123" max="5123" width="11.140625" style="745" customWidth="1"/>
    <col min="5124" max="5124" width="9.28515625" style="745" customWidth="1"/>
    <col min="5125" max="5125" width="8.42578125" style="745" customWidth="1"/>
    <col min="5126" max="5126" width="7.85546875" style="745" customWidth="1"/>
    <col min="5127" max="5127" width="8.28515625" style="745" customWidth="1"/>
    <col min="5128" max="5128" width="6.85546875" style="745" customWidth="1"/>
    <col min="5129" max="5131" width="7.85546875" style="745" customWidth="1"/>
    <col min="5132" max="5132" width="0.7109375" style="745" customWidth="1"/>
    <col min="5133" max="5133" width="1" style="745" customWidth="1"/>
    <col min="5134" max="5134" width="4.140625" style="745" customWidth="1"/>
    <col min="5135" max="5376" width="9.140625" style="745"/>
    <col min="5377" max="5377" width="9.28515625" style="745" customWidth="1"/>
    <col min="5378" max="5378" width="35.42578125" style="745" customWidth="1"/>
    <col min="5379" max="5379" width="11.140625" style="745" customWidth="1"/>
    <col min="5380" max="5380" width="9.28515625" style="745" customWidth="1"/>
    <col min="5381" max="5381" width="8.42578125" style="745" customWidth="1"/>
    <col min="5382" max="5382" width="7.85546875" style="745" customWidth="1"/>
    <col min="5383" max="5383" width="8.28515625" style="745" customWidth="1"/>
    <col min="5384" max="5384" width="6.85546875" style="745" customWidth="1"/>
    <col min="5385" max="5387" width="7.85546875" style="745" customWidth="1"/>
    <col min="5388" max="5388" width="0.7109375" style="745" customWidth="1"/>
    <col min="5389" max="5389" width="1" style="745" customWidth="1"/>
    <col min="5390" max="5390" width="4.140625" style="745" customWidth="1"/>
    <col min="5391" max="5632" width="9.140625" style="745"/>
    <col min="5633" max="5633" width="9.28515625" style="745" customWidth="1"/>
    <col min="5634" max="5634" width="35.42578125" style="745" customWidth="1"/>
    <col min="5635" max="5635" width="11.140625" style="745" customWidth="1"/>
    <col min="5636" max="5636" width="9.28515625" style="745" customWidth="1"/>
    <col min="5637" max="5637" width="8.42578125" style="745" customWidth="1"/>
    <col min="5638" max="5638" width="7.85546875" style="745" customWidth="1"/>
    <col min="5639" max="5639" width="8.28515625" style="745" customWidth="1"/>
    <col min="5640" max="5640" width="6.85546875" style="745" customWidth="1"/>
    <col min="5641" max="5643" width="7.85546875" style="745" customWidth="1"/>
    <col min="5644" max="5644" width="0.7109375" style="745" customWidth="1"/>
    <col min="5645" max="5645" width="1" style="745" customWidth="1"/>
    <col min="5646" max="5646" width="4.140625" style="745" customWidth="1"/>
    <col min="5647" max="5888" width="9.140625" style="745"/>
    <col min="5889" max="5889" width="9.28515625" style="745" customWidth="1"/>
    <col min="5890" max="5890" width="35.42578125" style="745" customWidth="1"/>
    <col min="5891" max="5891" width="11.140625" style="745" customWidth="1"/>
    <col min="5892" max="5892" width="9.28515625" style="745" customWidth="1"/>
    <col min="5893" max="5893" width="8.42578125" style="745" customWidth="1"/>
    <col min="5894" max="5894" width="7.85546875" style="745" customWidth="1"/>
    <col min="5895" max="5895" width="8.28515625" style="745" customWidth="1"/>
    <col min="5896" max="5896" width="6.85546875" style="745" customWidth="1"/>
    <col min="5897" max="5899" width="7.85546875" style="745" customWidth="1"/>
    <col min="5900" max="5900" width="0.7109375" style="745" customWidth="1"/>
    <col min="5901" max="5901" width="1" style="745" customWidth="1"/>
    <col min="5902" max="5902" width="4.140625" style="745" customWidth="1"/>
    <col min="5903" max="6144" width="9.140625" style="745"/>
    <col min="6145" max="6145" width="9.28515625" style="745" customWidth="1"/>
    <col min="6146" max="6146" width="35.42578125" style="745" customWidth="1"/>
    <col min="6147" max="6147" width="11.140625" style="745" customWidth="1"/>
    <col min="6148" max="6148" width="9.28515625" style="745" customWidth="1"/>
    <col min="6149" max="6149" width="8.42578125" style="745" customWidth="1"/>
    <col min="6150" max="6150" width="7.85546875" style="745" customWidth="1"/>
    <col min="6151" max="6151" width="8.28515625" style="745" customWidth="1"/>
    <col min="6152" max="6152" width="6.85546875" style="745" customWidth="1"/>
    <col min="6153" max="6155" width="7.85546875" style="745" customWidth="1"/>
    <col min="6156" max="6156" width="0.7109375" style="745" customWidth="1"/>
    <col min="6157" max="6157" width="1" style="745" customWidth="1"/>
    <col min="6158" max="6158" width="4.140625" style="745" customWidth="1"/>
    <col min="6159" max="6400" width="9.140625" style="745"/>
    <col min="6401" max="6401" width="9.28515625" style="745" customWidth="1"/>
    <col min="6402" max="6402" width="35.42578125" style="745" customWidth="1"/>
    <col min="6403" max="6403" width="11.140625" style="745" customWidth="1"/>
    <col min="6404" max="6404" width="9.28515625" style="745" customWidth="1"/>
    <col min="6405" max="6405" width="8.42578125" style="745" customWidth="1"/>
    <col min="6406" max="6406" width="7.85546875" style="745" customWidth="1"/>
    <col min="6407" max="6407" width="8.28515625" style="745" customWidth="1"/>
    <col min="6408" max="6408" width="6.85546875" style="745" customWidth="1"/>
    <col min="6409" max="6411" width="7.85546875" style="745" customWidth="1"/>
    <col min="6412" max="6412" width="0.7109375" style="745" customWidth="1"/>
    <col min="6413" max="6413" width="1" style="745" customWidth="1"/>
    <col min="6414" max="6414" width="4.140625" style="745" customWidth="1"/>
    <col min="6415" max="6656" width="9.140625" style="745"/>
    <col min="6657" max="6657" width="9.28515625" style="745" customWidth="1"/>
    <col min="6658" max="6658" width="35.42578125" style="745" customWidth="1"/>
    <col min="6659" max="6659" width="11.140625" style="745" customWidth="1"/>
    <col min="6660" max="6660" width="9.28515625" style="745" customWidth="1"/>
    <col min="6661" max="6661" width="8.42578125" style="745" customWidth="1"/>
    <col min="6662" max="6662" width="7.85546875" style="745" customWidth="1"/>
    <col min="6663" max="6663" width="8.28515625" style="745" customWidth="1"/>
    <col min="6664" max="6664" width="6.85546875" style="745" customWidth="1"/>
    <col min="6665" max="6667" width="7.85546875" style="745" customWidth="1"/>
    <col min="6668" max="6668" width="0.7109375" style="745" customWidth="1"/>
    <col min="6669" max="6669" width="1" style="745" customWidth="1"/>
    <col min="6670" max="6670" width="4.140625" style="745" customWidth="1"/>
    <col min="6671" max="6912" width="9.140625" style="745"/>
    <col min="6913" max="6913" width="9.28515625" style="745" customWidth="1"/>
    <col min="6914" max="6914" width="35.42578125" style="745" customWidth="1"/>
    <col min="6915" max="6915" width="11.140625" style="745" customWidth="1"/>
    <col min="6916" max="6916" width="9.28515625" style="745" customWidth="1"/>
    <col min="6917" max="6917" width="8.42578125" style="745" customWidth="1"/>
    <col min="6918" max="6918" width="7.85546875" style="745" customWidth="1"/>
    <col min="6919" max="6919" width="8.28515625" style="745" customWidth="1"/>
    <col min="6920" max="6920" width="6.85546875" style="745" customWidth="1"/>
    <col min="6921" max="6923" width="7.85546875" style="745" customWidth="1"/>
    <col min="6924" max="6924" width="0.7109375" style="745" customWidth="1"/>
    <col min="6925" max="6925" width="1" style="745" customWidth="1"/>
    <col min="6926" max="6926" width="4.140625" style="745" customWidth="1"/>
    <col min="6927" max="7168" width="9.140625" style="745"/>
    <col min="7169" max="7169" width="9.28515625" style="745" customWidth="1"/>
    <col min="7170" max="7170" width="35.42578125" style="745" customWidth="1"/>
    <col min="7171" max="7171" width="11.140625" style="745" customWidth="1"/>
    <col min="7172" max="7172" width="9.28515625" style="745" customWidth="1"/>
    <col min="7173" max="7173" width="8.42578125" style="745" customWidth="1"/>
    <col min="7174" max="7174" width="7.85546875" style="745" customWidth="1"/>
    <col min="7175" max="7175" width="8.28515625" style="745" customWidth="1"/>
    <col min="7176" max="7176" width="6.85546875" style="745" customWidth="1"/>
    <col min="7177" max="7179" width="7.85546875" style="745" customWidth="1"/>
    <col min="7180" max="7180" width="0.7109375" style="745" customWidth="1"/>
    <col min="7181" max="7181" width="1" style="745" customWidth="1"/>
    <col min="7182" max="7182" width="4.140625" style="745" customWidth="1"/>
    <col min="7183" max="7424" width="9.140625" style="745"/>
    <col min="7425" max="7425" width="9.28515625" style="745" customWidth="1"/>
    <col min="7426" max="7426" width="35.42578125" style="745" customWidth="1"/>
    <col min="7427" max="7427" width="11.140625" style="745" customWidth="1"/>
    <col min="7428" max="7428" width="9.28515625" style="745" customWidth="1"/>
    <col min="7429" max="7429" width="8.42578125" style="745" customWidth="1"/>
    <col min="7430" max="7430" width="7.85546875" style="745" customWidth="1"/>
    <col min="7431" max="7431" width="8.28515625" style="745" customWidth="1"/>
    <col min="7432" max="7432" width="6.85546875" style="745" customWidth="1"/>
    <col min="7433" max="7435" width="7.85546875" style="745" customWidth="1"/>
    <col min="7436" max="7436" width="0.7109375" style="745" customWidth="1"/>
    <col min="7437" max="7437" width="1" style="745" customWidth="1"/>
    <col min="7438" max="7438" width="4.140625" style="745" customWidth="1"/>
    <col min="7439" max="7680" width="9.140625" style="745"/>
    <col min="7681" max="7681" width="9.28515625" style="745" customWidth="1"/>
    <col min="7682" max="7682" width="35.42578125" style="745" customWidth="1"/>
    <col min="7683" max="7683" width="11.140625" style="745" customWidth="1"/>
    <col min="7684" max="7684" width="9.28515625" style="745" customWidth="1"/>
    <col min="7685" max="7685" width="8.42578125" style="745" customWidth="1"/>
    <col min="7686" max="7686" width="7.85546875" style="745" customWidth="1"/>
    <col min="7687" max="7687" width="8.28515625" style="745" customWidth="1"/>
    <col min="7688" max="7688" width="6.85546875" style="745" customWidth="1"/>
    <col min="7689" max="7691" width="7.85546875" style="745" customWidth="1"/>
    <col min="7692" max="7692" width="0.7109375" style="745" customWidth="1"/>
    <col min="7693" max="7693" width="1" style="745" customWidth="1"/>
    <col min="7694" max="7694" width="4.140625" style="745" customWidth="1"/>
    <col min="7695" max="7936" width="9.140625" style="745"/>
    <col min="7937" max="7937" width="9.28515625" style="745" customWidth="1"/>
    <col min="7938" max="7938" width="35.42578125" style="745" customWidth="1"/>
    <col min="7939" max="7939" width="11.140625" style="745" customWidth="1"/>
    <col min="7940" max="7940" width="9.28515625" style="745" customWidth="1"/>
    <col min="7941" max="7941" width="8.42578125" style="745" customWidth="1"/>
    <col min="7942" max="7942" width="7.85546875" style="745" customWidth="1"/>
    <col min="7943" max="7943" width="8.28515625" style="745" customWidth="1"/>
    <col min="7944" max="7944" width="6.85546875" style="745" customWidth="1"/>
    <col min="7945" max="7947" width="7.85546875" style="745" customWidth="1"/>
    <col min="7948" max="7948" width="0.7109375" style="745" customWidth="1"/>
    <col min="7949" max="7949" width="1" style="745" customWidth="1"/>
    <col min="7950" max="7950" width="4.140625" style="745" customWidth="1"/>
    <col min="7951" max="8192" width="9.140625" style="745"/>
    <col min="8193" max="8193" width="9.28515625" style="745" customWidth="1"/>
    <col min="8194" max="8194" width="35.42578125" style="745" customWidth="1"/>
    <col min="8195" max="8195" width="11.140625" style="745" customWidth="1"/>
    <col min="8196" max="8196" width="9.28515625" style="745" customWidth="1"/>
    <col min="8197" max="8197" width="8.42578125" style="745" customWidth="1"/>
    <col min="8198" max="8198" width="7.85546875" style="745" customWidth="1"/>
    <col min="8199" max="8199" width="8.28515625" style="745" customWidth="1"/>
    <col min="8200" max="8200" width="6.85546875" style="745" customWidth="1"/>
    <col min="8201" max="8203" width="7.85546875" style="745" customWidth="1"/>
    <col min="8204" max="8204" width="0.7109375" style="745" customWidth="1"/>
    <col min="8205" max="8205" width="1" style="745" customWidth="1"/>
    <col min="8206" max="8206" width="4.140625" style="745" customWidth="1"/>
    <col min="8207" max="8448" width="9.140625" style="745"/>
    <col min="8449" max="8449" width="9.28515625" style="745" customWidth="1"/>
    <col min="8450" max="8450" width="35.42578125" style="745" customWidth="1"/>
    <col min="8451" max="8451" width="11.140625" style="745" customWidth="1"/>
    <col min="8452" max="8452" width="9.28515625" style="745" customWidth="1"/>
    <col min="8453" max="8453" width="8.42578125" style="745" customWidth="1"/>
    <col min="8454" max="8454" width="7.85546875" style="745" customWidth="1"/>
    <col min="8455" max="8455" width="8.28515625" style="745" customWidth="1"/>
    <col min="8456" max="8456" width="6.85546875" style="745" customWidth="1"/>
    <col min="8457" max="8459" width="7.85546875" style="745" customWidth="1"/>
    <col min="8460" max="8460" width="0.7109375" style="745" customWidth="1"/>
    <col min="8461" max="8461" width="1" style="745" customWidth="1"/>
    <col min="8462" max="8462" width="4.140625" style="745" customWidth="1"/>
    <col min="8463" max="8704" width="9.140625" style="745"/>
    <col min="8705" max="8705" width="9.28515625" style="745" customWidth="1"/>
    <col min="8706" max="8706" width="35.42578125" style="745" customWidth="1"/>
    <col min="8707" max="8707" width="11.140625" style="745" customWidth="1"/>
    <col min="8708" max="8708" width="9.28515625" style="745" customWidth="1"/>
    <col min="8709" max="8709" width="8.42578125" style="745" customWidth="1"/>
    <col min="8710" max="8710" width="7.85546875" style="745" customWidth="1"/>
    <col min="8711" max="8711" width="8.28515625" style="745" customWidth="1"/>
    <col min="8712" max="8712" width="6.85546875" style="745" customWidth="1"/>
    <col min="8713" max="8715" width="7.85546875" style="745" customWidth="1"/>
    <col min="8716" max="8716" width="0.7109375" style="745" customWidth="1"/>
    <col min="8717" max="8717" width="1" style="745" customWidth="1"/>
    <col min="8718" max="8718" width="4.140625" style="745" customWidth="1"/>
    <col min="8719" max="8960" width="9.140625" style="745"/>
    <col min="8961" max="8961" width="9.28515625" style="745" customWidth="1"/>
    <col min="8962" max="8962" width="35.42578125" style="745" customWidth="1"/>
    <col min="8963" max="8963" width="11.140625" style="745" customWidth="1"/>
    <col min="8964" max="8964" width="9.28515625" style="745" customWidth="1"/>
    <col min="8965" max="8965" width="8.42578125" style="745" customWidth="1"/>
    <col min="8966" max="8966" width="7.85546875" style="745" customWidth="1"/>
    <col min="8967" max="8967" width="8.28515625" style="745" customWidth="1"/>
    <col min="8968" max="8968" width="6.85546875" style="745" customWidth="1"/>
    <col min="8969" max="8971" width="7.85546875" style="745" customWidth="1"/>
    <col min="8972" max="8972" width="0.7109375" style="745" customWidth="1"/>
    <col min="8973" max="8973" width="1" style="745" customWidth="1"/>
    <col min="8974" max="8974" width="4.140625" style="745" customWidth="1"/>
    <col min="8975" max="9216" width="9.140625" style="745"/>
    <col min="9217" max="9217" width="9.28515625" style="745" customWidth="1"/>
    <col min="9218" max="9218" width="35.42578125" style="745" customWidth="1"/>
    <col min="9219" max="9219" width="11.140625" style="745" customWidth="1"/>
    <col min="9220" max="9220" width="9.28515625" style="745" customWidth="1"/>
    <col min="9221" max="9221" width="8.42578125" style="745" customWidth="1"/>
    <col min="9222" max="9222" width="7.85546875" style="745" customWidth="1"/>
    <col min="9223" max="9223" width="8.28515625" style="745" customWidth="1"/>
    <col min="9224" max="9224" width="6.85546875" style="745" customWidth="1"/>
    <col min="9225" max="9227" width="7.85546875" style="745" customWidth="1"/>
    <col min="9228" max="9228" width="0.7109375" style="745" customWidth="1"/>
    <col min="9229" max="9229" width="1" style="745" customWidth="1"/>
    <col min="9230" max="9230" width="4.140625" style="745" customWidth="1"/>
    <col min="9231" max="9472" width="9.140625" style="745"/>
    <col min="9473" max="9473" width="9.28515625" style="745" customWidth="1"/>
    <col min="9474" max="9474" width="35.42578125" style="745" customWidth="1"/>
    <col min="9475" max="9475" width="11.140625" style="745" customWidth="1"/>
    <col min="9476" max="9476" width="9.28515625" style="745" customWidth="1"/>
    <col min="9477" max="9477" width="8.42578125" style="745" customWidth="1"/>
    <col min="9478" max="9478" width="7.85546875" style="745" customWidth="1"/>
    <col min="9479" max="9479" width="8.28515625" style="745" customWidth="1"/>
    <col min="9480" max="9480" width="6.85546875" style="745" customWidth="1"/>
    <col min="9481" max="9483" width="7.85546875" style="745" customWidth="1"/>
    <col min="9484" max="9484" width="0.7109375" style="745" customWidth="1"/>
    <col min="9485" max="9485" width="1" style="745" customWidth="1"/>
    <col min="9486" max="9486" width="4.140625" style="745" customWidth="1"/>
    <col min="9487" max="9728" width="9.140625" style="745"/>
    <col min="9729" max="9729" width="9.28515625" style="745" customWidth="1"/>
    <col min="9730" max="9730" width="35.42578125" style="745" customWidth="1"/>
    <col min="9731" max="9731" width="11.140625" style="745" customWidth="1"/>
    <col min="9732" max="9732" width="9.28515625" style="745" customWidth="1"/>
    <col min="9733" max="9733" width="8.42578125" style="745" customWidth="1"/>
    <col min="9734" max="9734" width="7.85546875" style="745" customWidth="1"/>
    <col min="9735" max="9735" width="8.28515625" style="745" customWidth="1"/>
    <col min="9736" max="9736" width="6.85546875" style="745" customWidth="1"/>
    <col min="9737" max="9739" width="7.85546875" style="745" customWidth="1"/>
    <col min="9740" max="9740" width="0.7109375" style="745" customWidth="1"/>
    <col min="9741" max="9741" width="1" style="745" customWidth="1"/>
    <col min="9742" max="9742" width="4.140625" style="745" customWidth="1"/>
    <col min="9743" max="9984" width="9.140625" style="745"/>
    <col min="9985" max="9985" width="9.28515625" style="745" customWidth="1"/>
    <col min="9986" max="9986" width="35.42578125" style="745" customWidth="1"/>
    <col min="9987" max="9987" width="11.140625" style="745" customWidth="1"/>
    <col min="9988" max="9988" width="9.28515625" style="745" customWidth="1"/>
    <col min="9989" max="9989" width="8.42578125" style="745" customWidth="1"/>
    <col min="9990" max="9990" width="7.85546875" style="745" customWidth="1"/>
    <col min="9991" max="9991" width="8.28515625" style="745" customWidth="1"/>
    <col min="9992" max="9992" width="6.85546875" style="745" customWidth="1"/>
    <col min="9993" max="9995" width="7.85546875" style="745" customWidth="1"/>
    <col min="9996" max="9996" width="0.7109375" style="745" customWidth="1"/>
    <col min="9997" max="9997" width="1" style="745" customWidth="1"/>
    <col min="9998" max="9998" width="4.140625" style="745" customWidth="1"/>
    <col min="9999" max="10240" width="9.140625" style="745"/>
    <col min="10241" max="10241" width="9.28515625" style="745" customWidth="1"/>
    <col min="10242" max="10242" width="35.42578125" style="745" customWidth="1"/>
    <col min="10243" max="10243" width="11.140625" style="745" customWidth="1"/>
    <col min="10244" max="10244" width="9.28515625" style="745" customWidth="1"/>
    <col min="10245" max="10245" width="8.42578125" style="745" customWidth="1"/>
    <col min="10246" max="10246" width="7.85546875" style="745" customWidth="1"/>
    <col min="10247" max="10247" width="8.28515625" style="745" customWidth="1"/>
    <col min="10248" max="10248" width="6.85546875" style="745" customWidth="1"/>
    <col min="10249" max="10251" width="7.85546875" style="745" customWidth="1"/>
    <col min="10252" max="10252" width="0.7109375" style="745" customWidth="1"/>
    <col min="10253" max="10253" width="1" style="745" customWidth="1"/>
    <col min="10254" max="10254" width="4.140625" style="745" customWidth="1"/>
    <col min="10255" max="10496" width="9.140625" style="745"/>
    <col min="10497" max="10497" width="9.28515625" style="745" customWidth="1"/>
    <col min="10498" max="10498" width="35.42578125" style="745" customWidth="1"/>
    <col min="10499" max="10499" width="11.140625" style="745" customWidth="1"/>
    <col min="10500" max="10500" width="9.28515625" style="745" customWidth="1"/>
    <col min="10501" max="10501" width="8.42578125" style="745" customWidth="1"/>
    <col min="10502" max="10502" width="7.85546875" style="745" customWidth="1"/>
    <col min="10503" max="10503" width="8.28515625" style="745" customWidth="1"/>
    <col min="10504" max="10504" width="6.85546875" style="745" customWidth="1"/>
    <col min="10505" max="10507" width="7.85546875" style="745" customWidth="1"/>
    <col min="10508" max="10508" width="0.7109375" style="745" customWidth="1"/>
    <col min="10509" max="10509" width="1" style="745" customWidth="1"/>
    <col min="10510" max="10510" width="4.140625" style="745" customWidth="1"/>
    <col min="10511" max="10752" width="9.140625" style="745"/>
    <col min="10753" max="10753" width="9.28515625" style="745" customWidth="1"/>
    <col min="10754" max="10754" width="35.42578125" style="745" customWidth="1"/>
    <col min="10755" max="10755" width="11.140625" style="745" customWidth="1"/>
    <col min="10756" max="10756" width="9.28515625" style="745" customWidth="1"/>
    <col min="10757" max="10757" width="8.42578125" style="745" customWidth="1"/>
    <col min="10758" max="10758" width="7.85546875" style="745" customWidth="1"/>
    <col min="10759" max="10759" width="8.28515625" style="745" customWidth="1"/>
    <col min="10760" max="10760" width="6.85546875" style="745" customWidth="1"/>
    <col min="10761" max="10763" width="7.85546875" style="745" customWidth="1"/>
    <col min="10764" max="10764" width="0.7109375" style="745" customWidth="1"/>
    <col min="10765" max="10765" width="1" style="745" customWidth="1"/>
    <col min="10766" max="10766" width="4.140625" style="745" customWidth="1"/>
    <col min="10767" max="11008" width="9.140625" style="745"/>
    <col min="11009" max="11009" width="9.28515625" style="745" customWidth="1"/>
    <col min="11010" max="11010" width="35.42578125" style="745" customWidth="1"/>
    <col min="11011" max="11011" width="11.140625" style="745" customWidth="1"/>
    <col min="11012" max="11012" width="9.28515625" style="745" customWidth="1"/>
    <col min="11013" max="11013" width="8.42578125" style="745" customWidth="1"/>
    <col min="11014" max="11014" width="7.85546875" style="745" customWidth="1"/>
    <col min="11015" max="11015" width="8.28515625" style="745" customWidth="1"/>
    <col min="11016" max="11016" width="6.85546875" style="745" customWidth="1"/>
    <col min="11017" max="11019" width="7.85546875" style="745" customWidth="1"/>
    <col min="11020" max="11020" width="0.7109375" style="745" customWidth="1"/>
    <col min="11021" max="11021" width="1" style="745" customWidth="1"/>
    <col min="11022" max="11022" width="4.140625" style="745" customWidth="1"/>
    <col min="11023" max="11264" width="9.140625" style="745"/>
    <col min="11265" max="11265" width="9.28515625" style="745" customWidth="1"/>
    <col min="11266" max="11266" width="35.42578125" style="745" customWidth="1"/>
    <col min="11267" max="11267" width="11.140625" style="745" customWidth="1"/>
    <col min="11268" max="11268" width="9.28515625" style="745" customWidth="1"/>
    <col min="11269" max="11269" width="8.42578125" style="745" customWidth="1"/>
    <col min="11270" max="11270" width="7.85546875" style="745" customWidth="1"/>
    <col min="11271" max="11271" width="8.28515625" style="745" customWidth="1"/>
    <col min="11272" max="11272" width="6.85546875" style="745" customWidth="1"/>
    <col min="11273" max="11275" width="7.85546875" style="745" customWidth="1"/>
    <col min="11276" max="11276" width="0.7109375" style="745" customWidth="1"/>
    <col min="11277" max="11277" width="1" style="745" customWidth="1"/>
    <col min="11278" max="11278" width="4.140625" style="745" customWidth="1"/>
    <col min="11279" max="11520" width="9.140625" style="745"/>
    <col min="11521" max="11521" width="9.28515625" style="745" customWidth="1"/>
    <col min="11522" max="11522" width="35.42578125" style="745" customWidth="1"/>
    <col min="11523" max="11523" width="11.140625" style="745" customWidth="1"/>
    <col min="11524" max="11524" width="9.28515625" style="745" customWidth="1"/>
    <col min="11525" max="11525" width="8.42578125" style="745" customWidth="1"/>
    <col min="11526" max="11526" width="7.85546875" style="745" customWidth="1"/>
    <col min="11527" max="11527" width="8.28515625" style="745" customWidth="1"/>
    <col min="11528" max="11528" width="6.85546875" style="745" customWidth="1"/>
    <col min="11529" max="11531" width="7.85546875" style="745" customWidth="1"/>
    <col min="11532" max="11532" width="0.7109375" style="745" customWidth="1"/>
    <col min="11533" max="11533" width="1" style="745" customWidth="1"/>
    <col min="11534" max="11534" width="4.140625" style="745" customWidth="1"/>
    <col min="11535" max="11776" width="9.140625" style="745"/>
    <col min="11777" max="11777" width="9.28515625" style="745" customWidth="1"/>
    <col min="11778" max="11778" width="35.42578125" style="745" customWidth="1"/>
    <col min="11779" max="11779" width="11.140625" style="745" customWidth="1"/>
    <col min="11780" max="11780" width="9.28515625" style="745" customWidth="1"/>
    <col min="11781" max="11781" width="8.42578125" style="745" customWidth="1"/>
    <col min="11782" max="11782" width="7.85546875" style="745" customWidth="1"/>
    <col min="11783" max="11783" width="8.28515625" style="745" customWidth="1"/>
    <col min="11784" max="11784" width="6.85546875" style="745" customWidth="1"/>
    <col min="11785" max="11787" width="7.85546875" style="745" customWidth="1"/>
    <col min="11788" max="11788" width="0.7109375" style="745" customWidth="1"/>
    <col min="11789" max="11789" width="1" style="745" customWidth="1"/>
    <col min="11790" max="11790" width="4.140625" style="745" customWidth="1"/>
    <col min="11791" max="12032" width="9.140625" style="745"/>
    <col min="12033" max="12033" width="9.28515625" style="745" customWidth="1"/>
    <col min="12034" max="12034" width="35.42578125" style="745" customWidth="1"/>
    <col min="12035" max="12035" width="11.140625" style="745" customWidth="1"/>
    <col min="12036" max="12036" width="9.28515625" style="745" customWidth="1"/>
    <col min="12037" max="12037" width="8.42578125" style="745" customWidth="1"/>
    <col min="12038" max="12038" width="7.85546875" style="745" customWidth="1"/>
    <col min="12039" max="12039" width="8.28515625" style="745" customWidth="1"/>
    <col min="12040" max="12040" width="6.85546875" style="745" customWidth="1"/>
    <col min="12041" max="12043" width="7.85546875" style="745" customWidth="1"/>
    <col min="12044" max="12044" width="0.7109375" style="745" customWidth="1"/>
    <col min="12045" max="12045" width="1" style="745" customWidth="1"/>
    <col min="12046" max="12046" width="4.140625" style="745" customWidth="1"/>
    <col min="12047" max="12288" width="9.140625" style="745"/>
    <col min="12289" max="12289" width="9.28515625" style="745" customWidth="1"/>
    <col min="12290" max="12290" width="35.42578125" style="745" customWidth="1"/>
    <col min="12291" max="12291" width="11.140625" style="745" customWidth="1"/>
    <col min="12292" max="12292" width="9.28515625" style="745" customWidth="1"/>
    <col min="12293" max="12293" width="8.42578125" style="745" customWidth="1"/>
    <col min="12294" max="12294" width="7.85546875" style="745" customWidth="1"/>
    <col min="12295" max="12295" width="8.28515625" style="745" customWidth="1"/>
    <col min="12296" max="12296" width="6.85546875" style="745" customWidth="1"/>
    <col min="12297" max="12299" width="7.85546875" style="745" customWidth="1"/>
    <col min="12300" max="12300" width="0.7109375" style="745" customWidth="1"/>
    <col min="12301" max="12301" width="1" style="745" customWidth="1"/>
    <col min="12302" max="12302" width="4.140625" style="745" customWidth="1"/>
    <col min="12303" max="12544" width="9.140625" style="745"/>
    <col min="12545" max="12545" width="9.28515625" style="745" customWidth="1"/>
    <col min="12546" max="12546" width="35.42578125" style="745" customWidth="1"/>
    <col min="12547" max="12547" width="11.140625" style="745" customWidth="1"/>
    <col min="12548" max="12548" width="9.28515625" style="745" customWidth="1"/>
    <col min="12549" max="12549" width="8.42578125" style="745" customWidth="1"/>
    <col min="12550" max="12550" width="7.85546875" style="745" customWidth="1"/>
    <col min="12551" max="12551" width="8.28515625" style="745" customWidth="1"/>
    <col min="12552" max="12552" width="6.85546875" style="745" customWidth="1"/>
    <col min="12553" max="12555" width="7.85546875" style="745" customWidth="1"/>
    <col min="12556" max="12556" width="0.7109375" style="745" customWidth="1"/>
    <col min="12557" max="12557" width="1" style="745" customWidth="1"/>
    <col min="12558" max="12558" width="4.140625" style="745" customWidth="1"/>
    <col min="12559" max="12800" width="9.140625" style="745"/>
    <col min="12801" max="12801" width="9.28515625" style="745" customWidth="1"/>
    <col min="12802" max="12802" width="35.42578125" style="745" customWidth="1"/>
    <col min="12803" max="12803" width="11.140625" style="745" customWidth="1"/>
    <col min="12804" max="12804" width="9.28515625" style="745" customWidth="1"/>
    <col min="12805" max="12805" width="8.42578125" style="745" customWidth="1"/>
    <col min="12806" max="12806" width="7.85546875" style="745" customWidth="1"/>
    <col min="12807" max="12807" width="8.28515625" style="745" customWidth="1"/>
    <col min="12808" max="12808" width="6.85546875" style="745" customWidth="1"/>
    <col min="12809" max="12811" width="7.85546875" style="745" customWidth="1"/>
    <col min="12812" max="12812" width="0.7109375" style="745" customWidth="1"/>
    <col min="12813" max="12813" width="1" style="745" customWidth="1"/>
    <col min="12814" max="12814" width="4.140625" style="745" customWidth="1"/>
    <col min="12815" max="13056" width="9.140625" style="745"/>
    <col min="13057" max="13057" width="9.28515625" style="745" customWidth="1"/>
    <col min="13058" max="13058" width="35.42578125" style="745" customWidth="1"/>
    <col min="13059" max="13059" width="11.140625" style="745" customWidth="1"/>
    <col min="13060" max="13060" width="9.28515625" style="745" customWidth="1"/>
    <col min="13061" max="13061" width="8.42578125" style="745" customWidth="1"/>
    <col min="13062" max="13062" width="7.85546875" style="745" customWidth="1"/>
    <col min="13063" max="13063" width="8.28515625" style="745" customWidth="1"/>
    <col min="13064" max="13064" width="6.85546875" style="745" customWidth="1"/>
    <col min="13065" max="13067" width="7.85546875" style="745" customWidth="1"/>
    <col min="13068" max="13068" width="0.7109375" style="745" customWidth="1"/>
    <col min="13069" max="13069" width="1" style="745" customWidth="1"/>
    <col min="13070" max="13070" width="4.140625" style="745" customWidth="1"/>
    <col min="13071" max="13312" width="9.140625" style="745"/>
    <col min="13313" max="13313" width="9.28515625" style="745" customWidth="1"/>
    <col min="13314" max="13314" width="35.42578125" style="745" customWidth="1"/>
    <col min="13315" max="13315" width="11.140625" style="745" customWidth="1"/>
    <col min="13316" max="13316" width="9.28515625" style="745" customWidth="1"/>
    <col min="13317" max="13317" width="8.42578125" style="745" customWidth="1"/>
    <col min="13318" max="13318" width="7.85546875" style="745" customWidth="1"/>
    <col min="13319" max="13319" width="8.28515625" style="745" customWidth="1"/>
    <col min="13320" max="13320" width="6.85546875" style="745" customWidth="1"/>
    <col min="13321" max="13323" width="7.85546875" style="745" customWidth="1"/>
    <col min="13324" max="13324" width="0.7109375" style="745" customWidth="1"/>
    <col min="13325" max="13325" width="1" style="745" customWidth="1"/>
    <col min="13326" max="13326" width="4.140625" style="745" customWidth="1"/>
    <col min="13327" max="13568" width="9.140625" style="745"/>
    <col min="13569" max="13569" width="9.28515625" style="745" customWidth="1"/>
    <col min="13570" max="13570" width="35.42578125" style="745" customWidth="1"/>
    <col min="13571" max="13571" width="11.140625" style="745" customWidth="1"/>
    <col min="13572" max="13572" width="9.28515625" style="745" customWidth="1"/>
    <col min="13573" max="13573" width="8.42578125" style="745" customWidth="1"/>
    <col min="13574" max="13574" width="7.85546875" style="745" customWidth="1"/>
    <col min="13575" max="13575" width="8.28515625" style="745" customWidth="1"/>
    <col min="13576" max="13576" width="6.85546875" style="745" customWidth="1"/>
    <col min="13577" max="13579" width="7.85546875" style="745" customWidth="1"/>
    <col min="13580" max="13580" width="0.7109375" style="745" customWidth="1"/>
    <col min="13581" max="13581" width="1" style="745" customWidth="1"/>
    <col min="13582" max="13582" width="4.140625" style="745" customWidth="1"/>
    <col min="13583" max="13824" width="9.140625" style="745"/>
    <col min="13825" max="13825" width="9.28515625" style="745" customWidth="1"/>
    <col min="13826" max="13826" width="35.42578125" style="745" customWidth="1"/>
    <col min="13827" max="13827" width="11.140625" style="745" customWidth="1"/>
    <col min="13828" max="13828" width="9.28515625" style="745" customWidth="1"/>
    <col min="13829" max="13829" width="8.42578125" style="745" customWidth="1"/>
    <col min="13830" max="13830" width="7.85546875" style="745" customWidth="1"/>
    <col min="13831" max="13831" width="8.28515625" style="745" customWidth="1"/>
    <col min="13832" max="13832" width="6.85546875" style="745" customWidth="1"/>
    <col min="13833" max="13835" width="7.85546875" style="745" customWidth="1"/>
    <col min="13836" max="13836" width="0.7109375" style="745" customWidth="1"/>
    <col min="13837" max="13837" width="1" style="745" customWidth="1"/>
    <col min="13838" max="13838" width="4.140625" style="745" customWidth="1"/>
    <col min="13839" max="14080" width="9.140625" style="745"/>
    <col min="14081" max="14081" width="9.28515625" style="745" customWidth="1"/>
    <col min="14082" max="14082" width="35.42578125" style="745" customWidth="1"/>
    <col min="14083" max="14083" width="11.140625" style="745" customWidth="1"/>
    <col min="14084" max="14084" width="9.28515625" style="745" customWidth="1"/>
    <col min="14085" max="14085" width="8.42578125" style="745" customWidth="1"/>
    <col min="14086" max="14086" width="7.85546875" style="745" customWidth="1"/>
    <col min="14087" max="14087" width="8.28515625" style="745" customWidth="1"/>
    <col min="14088" max="14088" width="6.85546875" style="745" customWidth="1"/>
    <col min="14089" max="14091" width="7.85546875" style="745" customWidth="1"/>
    <col min="14092" max="14092" width="0.7109375" style="745" customWidth="1"/>
    <col min="14093" max="14093" width="1" style="745" customWidth="1"/>
    <col min="14094" max="14094" width="4.140625" style="745" customWidth="1"/>
    <col min="14095" max="14336" width="9.140625" style="745"/>
    <col min="14337" max="14337" width="9.28515625" style="745" customWidth="1"/>
    <col min="14338" max="14338" width="35.42578125" style="745" customWidth="1"/>
    <col min="14339" max="14339" width="11.140625" style="745" customWidth="1"/>
    <col min="14340" max="14340" width="9.28515625" style="745" customWidth="1"/>
    <col min="14341" max="14341" width="8.42578125" style="745" customWidth="1"/>
    <col min="14342" max="14342" width="7.85546875" style="745" customWidth="1"/>
    <col min="14343" max="14343" width="8.28515625" style="745" customWidth="1"/>
    <col min="14344" max="14344" width="6.85546875" style="745" customWidth="1"/>
    <col min="14345" max="14347" width="7.85546875" style="745" customWidth="1"/>
    <col min="14348" max="14348" width="0.7109375" style="745" customWidth="1"/>
    <col min="14349" max="14349" width="1" style="745" customWidth="1"/>
    <col min="14350" max="14350" width="4.140625" style="745" customWidth="1"/>
    <col min="14351" max="14592" width="9.140625" style="745"/>
    <col min="14593" max="14593" width="9.28515625" style="745" customWidth="1"/>
    <col min="14594" max="14594" width="35.42578125" style="745" customWidth="1"/>
    <col min="14595" max="14595" width="11.140625" style="745" customWidth="1"/>
    <col min="14596" max="14596" width="9.28515625" style="745" customWidth="1"/>
    <col min="14597" max="14597" width="8.42578125" style="745" customWidth="1"/>
    <col min="14598" max="14598" width="7.85546875" style="745" customWidth="1"/>
    <col min="14599" max="14599" width="8.28515625" style="745" customWidth="1"/>
    <col min="14600" max="14600" width="6.85546875" style="745" customWidth="1"/>
    <col min="14601" max="14603" width="7.85546875" style="745" customWidth="1"/>
    <col min="14604" max="14604" width="0.7109375" style="745" customWidth="1"/>
    <col min="14605" max="14605" width="1" style="745" customWidth="1"/>
    <col min="14606" max="14606" width="4.140625" style="745" customWidth="1"/>
    <col min="14607" max="14848" width="9.140625" style="745"/>
    <col min="14849" max="14849" width="9.28515625" style="745" customWidth="1"/>
    <col min="14850" max="14850" width="35.42578125" style="745" customWidth="1"/>
    <col min="14851" max="14851" width="11.140625" style="745" customWidth="1"/>
    <col min="14852" max="14852" width="9.28515625" style="745" customWidth="1"/>
    <col min="14853" max="14853" width="8.42578125" style="745" customWidth="1"/>
    <col min="14854" max="14854" width="7.85546875" style="745" customWidth="1"/>
    <col min="14855" max="14855" width="8.28515625" style="745" customWidth="1"/>
    <col min="14856" max="14856" width="6.85546875" style="745" customWidth="1"/>
    <col min="14857" max="14859" width="7.85546875" style="745" customWidth="1"/>
    <col min="14860" max="14860" width="0.7109375" style="745" customWidth="1"/>
    <col min="14861" max="14861" width="1" style="745" customWidth="1"/>
    <col min="14862" max="14862" width="4.140625" style="745" customWidth="1"/>
    <col min="14863" max="15104" width="9.140625" style="745"/>
    <col min="15105" max="15105" width="9.28515625" style="745" customWidth="1"/>
    <col min="15106" max="15106" width="35.42578125" style="745" customWidth="1"/>
    <col min="15107" max="15107" width="11.140625" style="745" customWidth="1"/>
    <col min="15108" max="15108" width="9.28515625" style="745" customWidth="1"/>
    <col min="15109" max="15109" width="8.42578125" style="745" customWidth="1"/>
    <col min="15110" max="15110" width="7.85546875" style="745" customWidth="1"/>
    <col min="15111" max="15111" width="8.28515625" style="745" customWidth="1"/>
    <col min="15112" max="15112" width="6.85546875" style="745" customWidth="1"/>
    <col min="15113" max="15115" width="7.85546875" style="745" customWidth="1"/>
    <col min="15116" max="15116" width="0.7109375" style="745" customWidth="1"/>
    <col min="15117" max="15117" width="1" style="745" customWidth="1"/>
    <col min="15118" max="15118" width="4.140625" style="745" customWidth="1"/>
    <col min="15119" max="15360" width="9.140625" style="745"/>
    <col min="15361" max="15361" width="9.28515625" style="745" customWidth="1"/>
    <col min="15362" max="15362" width="35.42578125" style="745" customWidth="1"/>
    <col min="15363" max="15363" width="11.140625" style="745" customWidth="1"/>
    <col min="15364" max="15364" width="9.28515625" style="745" customWidth="1"/>
    <col min="15365" max="15365" width="8.42578125" style="745" customWidth="1"/>
    <col min="15366" max="15366" width="7.85546875" style="745" customWidth="1"/>
    <col min="15367" max="15367" width="8.28515625" style="745" customWidth="1"/>
    <col min="15368" max="15368" width="6.85546875" style="745" customWidth="1"/>
    <col min="15369" max="15371" width="7.85546875" style="745" customWidth="1"/>
    <col min="15372" max="15372" width="0.7109375" style="745" customWidth="1"/>
    <col min="15373" max="15373" width="1" style="745" customWidth="1"/>
    <col min="15374" max="15374" width="4.140625" style="745" customWidth="1"/>
    <col min="15375" max="15616" width="9.140625" style="745"/>
    <col min="15617" max="15617" width="9.28515625" style="745" customWidth="1"/>
    <col min="15618" max="15618" width="35.42578125" style="745" customWidth="1"/>
    <col min="15619" max="15619" width="11.140625" style="745" customWidth="1"/>
    <col min="15620" max="15620" width="9.28515625" style="745" customWidth="1"/>
    <col min="15621" max="15621" width="8.42578125" style="745" customWidth="1"/>
    <col min="15622" max="15622" width="7.85546875" style="745" customWidth="1"/>
    <col min="15623" max="15623" width="8.28515625" style="745" customWidth="1"/>
    <col min="15624" max="15624" width="6.85546875" style="745" customWidth="1"/>
    <col min="15625" max="15627" width="7.85546875" style="745" customWidth="1"/>
    <col min="15628" max="15628" width="0.7109375" style="745" customWidth="1"/>
    <col min="15629" max="15629" width="1" style="745" customWidth="1"/>
    <col min="15630" max="15630" width="4.140625" style="745" customWidth="1"/>
    <col min="15631" max="15872" width="9.140625" style="745"/>
    <col min="15873" max="15873" width="9.28515625" style="745" customWidth="1"/>
    <col min="15874" max="15874" width="35.42578125" style="745" customWidth="1"/>
    <col min="15875" max="15875" width="11.140625" style="745" customWidth="1"/>
    <col min="15876" max="15876" width="9.28515625" style="745" customWidth="1"/>
    <col min="15877" max="15877" width="8.42578125" style="745" customWidth="1"/>
    <col min="15878" max="15878" width="7.85546875" style="745" customWidth="1"/>
    <col min="15879" max="15879" width="8.28515625" style="745" customWidth="1"/>
    <col min="15880" max="15880" width="6.85546875" style="745" customWidth="1"/>
    <col min="15881" max="15883" width="7.85546875" style="745" customWidth="1"/>
    <col min="15884" max="15884" width="0.7109375" style="745" customWidth="1"/>
    <col min="15885" max="15885" width="1" style="745" customWidth="1"/>
    <col min="15886" max="15886" width="4.140625" style="745" customWidth="1"/>
    <col min="15887" max="16128" width="9.140625" style="745"/>
    <col min="16129" max="16129" width="9.28515625" style="745" customWidth="1"/>
    <col min="16130" max="16130" width="35.42578125" style="745" customWidth="1"/>
    <col min="16131" max="16131" width="11.140625" style="745" customWidth="1"/>
    <col min="16132" max="16132" width="9.28515625" style="745" customWidth="1"/>
    <col min="16133" max="16133" width="8.42578125" style="745" customWidth="1"/>
    <col min="16134" max="16134" width="7.85546875" style="745" customWidth="1"/>
    <col min="16135" max="16135" width="8.28515625" style="745" customWidth="1"/>
    <col min="16136" max="16136" width="6.85546875" style="745" customWidth="1"/>
    <col min="16137" max="16139" width="7.85546875" style="745" customWidth="1"/>
    <col min="16140" max="16140" width="0.7109375" style="745" customWidth="1"/>
    <col min="16141" max="16141" width="1" style="745" customWidth="1"/>
    <col min="16142" max="16142" width="4.140625" style="745" customWidth="1"/>
    <col min="16143" max="16384" width="9.140625" style="745"/>
  </cols>
  <sheetData>
    <row r="1" spans="1:16" ht="24" customHeight="1" thickBot="1">
      <c r="A1" s="745" t="s">
        <v>0</v>
      </c>
      <c r="B1" s="746" t="s">
        <v>692</v>
      </c>
      <c r="D1" s="745" t="s">
        <v>743</v>
      </c>
      <c r="G1" s="1283" t="s">
        <v>833</v>
      </c>
      <c r="H1" s="1284"/>
      <c r="I1" s="1284"/>
      <c r="J1" s="1284"/>
      <c r="K1" s="1284"/>
      <c r="L1" s="1284"/>
      <c r="M1" s="1284"/>
    </row>
    <row r="2" spans="1:16" ht="42" customHeight="1">
      <c r="D2" s="745" t="s">
        <v>4</v>
      </c>
      <c r="F2" s="1283" t="s">
        <v>834</v>
      </c>
      <c r="G2" s="1284"/>
      <c r="H2" s="1284"/>
      <c r="I2" s="1284"/>
      <c r="J2" s="1284"/>
      <c r="K2" s="1284"/>
      <c r="L2" s="1284"/>
      <c r="M2" s="1284"/>
      <c r="N2" s="747"/>
    </row>
    <row r="3" spans="1:16">
      <c r="A3" s="748" t="s">
        <v>8</v>
      </c>
      <c r="D3" s="745" t="s">
        <v>9</v>
      </c>
      <c r="G3" s="1285" t="s">
        <v>835</v>
      </c>
      <c r="H3" s="1286"/>
      <c r="I3" s="1286"/>
      <c r="J3" s="1286"/>
      <c r="K3" s="1286"/>
      <c r="L3" s="1286"/>
      <c r="M3" s="1286"/>
    </row>
    <row r="4" spans="1:16">
      <c r="A4" s="1287"/>
      <c r="B4" s="1287"/>
      <c r="C4" s="1287"/>
      <c r="D4" s="1287"/>
      <c r="E4" s="1287"/>
      <c r="F4" s="1287"/>
      <c r="G4" s="1287"/>
      <c r="H4" s="1287"/>
      <c r="I4" s="1287"/>
      <c r="J4" s="749"/>
      <c r="K4" s="749"/>
      <c r="L4" s="750"/>
      <c r="M4" s="750"/>
    </row>
    <row r="5" spans="1:16" s="541" customFormat="1" ht="24" customHeight="1">
      <c r="A5" s="1168" t="s">
        <v>11</v>
      </c>
      <c r="B5" s="1168" t="s">
        <v>544</v>
      </c>
      <c r="C5" s="1168" t="s">
        <v>545</v>
      </c>
      <c r="D5" s="1165" t="s">
        <v>14</v>
      </c>
      <c r="E5" s="1166"/>
      <c r="F5" s="1166"/>
      <c r="G5" s="1166"/>
      <c r="H5" s="1166"/>
      <c r="I5" s="1166"/>
      <c r="J5" s="1165" t="s">
        <v>546</v>
      </c>
      <c r="K5" s="1166"/>
      <c r="L5" s="1166"/>
      <c r="M5" s="1167"/>
    </row>
    <row r="6" spans="1:16" s="541" customFormat="1" ht="12.75" customHeight="1">
      <c r="A6" s="1169"/>
      <c r="B6" s="1169"/>
      <c r="C6" s="1169"/>
      <c r="D6" s="1168" t="s">
        <v>547</v>
      </c>
      <c r="E6" s="1168" t="s">
        <v>462</v>
      </c>
      <c r="F6" s="1171" t="s">
        <v>19</v>
      </c>
      <c r="G6" s="1171"/>
      <c r="H6" s="1171"/>
      <c r="I6" s="1178"/>
      <c r="J6" s="1288" t="s">
        <v>20</v>
      </c>
      <c r="K6" s="1288"/>
      <c r="L6" s="1289" t="s">
        <v>37</v>
      </c>
      <c r="M6" s="1290"/>
    </row>
    <row r="7" spans="1:16" s="541" customFormat="1" ht="12.75" customHeight="1">
      <c r="A7" s="1169"/>
      <c r="B7" s="1169"/>
      <c r="C7" s="1169"/>
      <c r="D7" s="1169"/>
      <c r="E7" s="1169"/>
      <c r="F7" s="1168" t="s">
        <v>24</v>
      </c>
      <c r="G7" s="1171" t="s">
        <v>25</v>
      </c>
      <c r="H7" s="1171"/>
      <c r="I7" s="1178"/>
      <c r="J7" s="1291" t="s">
        <v>548</v>
      </c>
      <c r="K7" s="1291" t="s">
        <v>549</v>
      </c>
      <c r="L7" s="1292"/>
      <c r="M7" s="1292"/>
    </row>
    <row r="8" spans="1:16" s="541" customFormat="1" ht="12.75" customHeight="1">
      <c r="A8" s="1169"/>
      <c r="B8" s="1169"/>
      <c r="C8" s="1169"/>
      <c r="D8" s="1169"/>
      <c r="E8" s="1169"/>
      <c r="F8" s="1169"/>
      <c r="G8" s="1183" t="s">
        <v>26</v>
      </c>
      <c r="H8" s="1183" t="s">
        <v>836</v>
      </c>
      <c r="I8" s="1303" t="s">
        <v>748</v>
      </c>
      <c r="J8" s="1291"/>
      <c r="K8" s="1291"/>
      <c r="L8" s="1293"/>
      <c r="M8" s="1293"/>
    </row>
    <row r="9" spans="1:16" s="541" customFormat="1">
      <c r="A9" s="1169"/>
      <c r="B9" s="1169"/>
      <c r="C9" s="1169"/>
      <c r="D9" s="1169"/>
      <c r="E9" s="1169"/>
      <c r="F9" s="1169"/>
      <c r="G9" s="1184"/>
      <c r="H9" s="1184"/>
      <c r="I9" s="1304"/>
      <c r="J9" s="1306" t="s">
        <v>558</v>
      </c>
      <c r="K9" s="1307"/>
      <c r="L9" s="1306"/>
      <c r="M9" s="1307"/>
      <c r="N9" s="751"/>
      <c r="O9" s="751"/>
      <c r="P9" s="751"/>
    </row>
    <row r="10" spans="1:16" s="541" customFormat="1" ht="18" customHeight="1">
      <c r="A10" s="1170"/>
      <c r="B10" s="1170"/>
      <c r="C10" s="1170"/>
      <c r="D10" s="1170"/>
      <c r="E10" s="1170"/>
      <c r="F10" s="1170"/>
      <c r="G10" s="1185"/>
      <c r="H10" s="1185"/>
      <c r="I10" s="1305"/>
      <c r="J10" s="752">
        <v>12</v>
      </c>
      <c r="K10" s="752">
        <v>24</v>
      </c>
      <c r="L10" s="752"/>
      <c r="M10" s="752"/>
      <c r="N10" s="751"/>
      <c r="O10" s="751"/>
      <c r="P10" s="751"/>
    </row>
    <row r="11" spans="1:16">
      <c r="A11" s="753">
        <v>1</v>
      </c>
      <c r="B11" s="753">
        <v>2</v>
      </c>
      <c r="C11" s="754">
        <v>3</v>
      </c>
      <c r="D11" s="754">
        <v>4</v>
      </c>
      <c r="E11" s="754">
        <v>5</v>
      </c>
      <c r="F11" s="754">
        <v>6</v>
      </c>
      <c r="G11" s="754">
        <v>7</v>
      </c>
      <c r="H11" s="754">
        <v>8</v>
      </c>
      <c r="I11" s="754">
        <v>9</v>
      </c>
      <c r="J11" s="755">
        <v>10</v>
      </c>
      <c r="K11" s="755">
        <v>11</v>
      </c>
      <c r="L11" s="755"/>
      <c r="M11" s="755"/>
      <c r="N11" s="756"/>
      <c r="O11" s="756"/>
      <c r="P11" s="756"/>
    </row>
    <row r="12" spans="1:16" ht="12.75" customHeight="1">
      <c r="A12" s="757" t="s">
        <v>93</v>
      </c>
      <c r="B12" s="758" t="s">
        <v>837</v>
      </c>
      <c r="C12" s="759" t="s">
        <v>838</v>
      </c>
      <c r="D12" s="760">
        <f>SUM(E12:F12)</f>
        <v>567</v>
      </c>
      <c r="E12" s="760">
        <f>SUM(E13:E18)</f>
        <v>399</v>
      </c>
      <c r="F12" s="760">
        <f>SUM(G12:H12)</f>
        <v>168</v>
      </c>
      <c r="G12" s="760">
        <f>SUM(G13:G18)</f>
        <v>48</v>
      </c>
      <c r="H12" s="760">
        <f>SUM(H13:H18)</f>
        <v>120</v>
      </c>
      <c r="I12" s="761">
        <f>SUM(I13:I18)</f>
        <v>24</v>
      </c>
      <c r="J12" s="760">
        <f>SUM(J13:J18)</f>
        <v>120</v>
      </c>
      <c r="K12" s="760">
        <f>SUM(K13:K18)</f>
        <v>48</v>
      </c>
      <c r="L12" s="760"/>
      <c r="M12" s="760"/>
      <c r="N12" s="756"/>
      <c r="O12" s="762"/>
      <c r="P12" s="756"/>
    </row>
    <row r="13" spans="1:16" ht="14.25" customHeight="1">
      <c r="A13" s="763" t="s">
        <v>96</v>
      </c>
      <c r="B13" s="764" t="s">
        <v>839</v>
      </c>
      <c r="C13" s="620" t="s">
        <v>57</v>
      </c>
      <c r="D13" s="765">
        <f>F13/16*54</f>
        <v>67.5</v>
      </c>
      <c r="E13" s="766">
        <f>D13-F13</f>
        <v>47.5</v>
      </c>
      <c r="F13" s="767">
        <v>20</v>
      </c>
      <c r="G13" s="768"/>
      <c r="H13" s="769">
        <v>20</v>
      </c>
      <c r="I13" s="770"/>
      <c r="J13" s="771">
        <v>20</v>
      </c>
      <c r="K13" s="771">
        <v>0</v>
      </c>
      <c r="L13" s="771"/>
      <c r="M13" s="771"/>
      <c r="N13" s="756"/>
      <c r="O13" s="762"/>
      <c r="P13" s="756"/>
    </row>
    <row r="14" spans="1:16" ht="15" customHeight="1">
      <c r="A14" s="763" t="s">
        <v>98</v>
      </c>
      <c r="B14" s="764" t="s">
        <v>840</v>
      </c>
      <c r="C14" s="620" t="s">
        <v>57</v>
      </c>
      <c r="D14" s="765">
        <f t="shared" ref="D14:D18" si="0">F14/16*54</f>
        <v>108</v>
      </c>
      <c r="E14" s="766">
        <f t="shared" ref="E14:E18" si="1">D14-F14</f>
        <v>76</v>
      </c>
      <c r="F14" s="767">
        <v>32</v>
      </c>
      <c r="G14" s="768">
        <v>12</v>
      </c>
      <c r="H14" s="769">
        <v>20</v>
      </c>
      <c r="I14" s="770"/>
      <c r="J14" s="771">
        <v>32</v>
      </c>
      <c r="K14" s="771">
        <v>0</v>
      </c>
      <c r="L14" s="771"/>
      <c r="M14" s="771"/>
      <c r="N14" s="756"/>
      <c r="O14" s="762"/>
      <c r="P14" s="756"/>
    </row>
    <row r="15" spans="1:16">
      <c r="A15" s="763" t="s">
        <v>100</v>
      </c>
      <c r="B15" s="772" t="s">
        <v>841</v>
      </c>
      <c r="C15" s="620" t="s">
        <v>57</v>
      </c>
      <c r="D15" s="765">
        <f t="shared" si="0"/>
        <v>67.5</v>
      </c>
      <c r="E15" s="766">
        <f t="shared" si="1"/>
        <v>47.5</v>
      </c>
      <c r="F15" s="767">
        <v>20</v>
      </c>
      <c r="G15" s="768">
        <v>4</v>
      </c>
      <c r="H15" s="769">
        <v>16</v>
      </c>
      <c r="I15" s="770"/>
      <c r="J15" s="771">
        <v>0</v>
      </c>
      <c r="K15" s="771">
        <v>20</v>
      </c>
      <c r="L15" s="771"/>
      <c r="M15" s="771"/>
      <c r="N15" s="756"/>
      <c r="O15" s="762"/>
      <c r="P15" s="756"/>
    </row>
    <row r="16" spans="1:16">
      <c r="A16" s="763" t="s">
        <v>102</v>
      </c>
      <c r="B16" s="764" t="s">
        <v>712</v>
      </c>
      <c r="C16" s="620" t="s">
        <v>57</v>
      </c>
      <c r="D16" s="765">
        <f t="shared" si="0"/>
        <v>94.5</v>
      </c>
      <c r="E16" s="766">
        <f t="shared" si="1"/>
        <v>66.5</v>
      </c>
      <c r="F16" s="767">
        <v>28</v>
      </c>
      <c r="G16" s="768">
        <v>12</v>
      </c>
      <c r="H16" s="769">
        <v>16</v>
      </c>
      <c r="I16" s="770"/>
      <c r="J16" s="771">
        <v>28</v>
      </c>
      <c r="K16" s="771">
        <v>0</v>
      </c>
      <c r="L16" s="771"/>
      <c r="M16" s="771"/>
      <c r="N16" s="756"/>
      <c r="O16" s="762"/>
      <c r="P16" s="756"/>
    </row>
    <row r="17" spans="1:16">
      <c r="A17" s="763" t="s">
        <v>104</v>
      </c>
      <c r="B17" s="772" t="s">
        <v>842</v>
      </c>
      <c r="C17" s="620" t="s">
        <v>57</v>
      </c>
      <c r="D17" s="765">
        <f t="shared" si="0"/>
        <v>94.5</v>
      </c>
      <c r="E17" s="766">
        <f t="shared" si="1"/>
        <v>66.5</v>
      </c>
      <c r="F17" s="767">
        <v>28</v>
      </c>
      <c r="G17" s="768">
        <v>10</v>
      </c>
      <c r="H17" s="769">
        <v>18</v>
      </c>
      <c r="I17" s="770"/>
      <c r="J17" s="771">
        <v>0</v>
      </c>
      <c r="K17" s="771">
        <v>28</v>
      </c>
      <c r="L17" s="771"/>
      <c r="M17" s="771"/>
      <c r="N17" s="756"/>
      <c r="O17" s="762"/>
      <c r="P17" s="756"/>
    </row>
    <row r="18" spans="1:16" ht="13.5" customHeight="1">
      <c r="A18" s="763" t="s">
        <v>106</v>
      </c>
      <c r="B18" s="773" t="s">
        <v>362</v>
      </c>
      <c r="C18" s="620" t="s">
        <v>57</v>
      </c>
      <c r="D18" s="765">
        <f t="shared" si="0"/>
        <v>135</v>
      </c>
      <c r="E18" s="766">
        <f t="shared" si="1"/>
        <v>95</v>
      </c>
      <c r="F18" s="767">
        <v>40</v>
      </c>
      <c r="G18" s="768">
        <v>10</v>
      </c>
      <c r="H18" s="769">
        <v>30</v>
      </c>
      <c r="I18" s="770">
        <v>24</v>
      </c>
      <c r="J18" s="771">
        <v>40</v>
      </c>
      <c r="K18" s="771">
        <v>0</v>
      </c>
      <c r="L18" s="771"/>
      <c r="M18" s="771"/>
      <c r="N18" s="756"/>
      <c r="O18" s="774"/>
      <c r="P18" s="756"/>
    </row>
    <row r="19" spans="1:16" ht="15.75" customHeight="1">
      <c r="A19" s="775" t="s">
        <v>130</v>
      </c>
      <c r="B19" s="776" t="s">
        <v>592</v>
      </c>
      <c r="C19" s="759" t="s">
        <v>843</v>
      </c>
      <c r="D19" s="777">
        <f t="shared" ref="D19:K19" si="2">D20</f>
        <v>459</v>
      </c>
      <c r="E19" s="777">
        <f t="shared" si="2"/>
        <v>323</v>
      </c>
      <c r="F19" s="777">
        <f t="shared" si="2"/>
        <v>136</v>
      </c>
      <c r="G19" s="777">
        <f t="shared" si="2"/>
        <v>40</v>
      </c>
      <c r="H19" s="777">
        <f t="shared" si="2"/>
        <v>96</v>
      </c>
      <c r="I19" s="777">
        <f t="shared" si="2"/>
        <v>288</v>
      </c>
      <c r="J19" s="777">
        <f t="shared" si="2"/>
        <v>152</v>
      </c>
      <c r="K19" s="760">
        <f t="shared" si="2"/>
        <v>380</v>
      </c>
      <c r="L19" s="760"/>
      <c r="M19" s="760"/>
      <c r="N19" s="756"/>
      <c r="O19" s="756"/>
      <c r="P19" s="756"/>
    </row>
    <row r="20" spans="1:16" ht="27.75" customHeight="1">
      <c r="A20" s="778" t="s">
        <v>133</v>
      </c>
      <c r="B20" s="779" t="s">
        <v>844</v>
      </c>
      <c r="C20" s="780" t="s">
        <v>843</v>
      </c>
      <c r="D20" s="781">
        <f>SUM(E20:F20)</f>
        <v>459</v>
      </c>
      <c r="E20" s="781">
        <f t="shared" ref="E20:K20" si="3">SUM(E21:E24)</f>
        <v>323</v>
      </c>
      <c r="F20" s="781">
        <f>SUM(F21:F22)</f>
        <v>136</v>
      </c>
      <c r="G20" s="781">
        <f t="shared" si="3"/>
        <v>40</v>
      </c>
      <c r="H20" s="781">
        <f t="shared" si="3"/>
        <v>96</v>
      </c>
      <c r="I20" s="781">
        <f t="shared" si="3"/>
        <v>288</v>
      </c>
      <c r="J20" s="781">
        <f t="shared" si="3"/>
        <v>152</v>
      </c>
      <c r="K20" s="782">
        <f t="shared" si="3"/>
        <v>380</v>
      </c>
      <c r="L20" s="782"/>
      <c r="M20" s="782"/>
      <c r="N20" s="756"/>
      <c r="O20" s="756"/>
      <c r="P20" s="756"/>
    </row>
    <row r="21" spans="1:16" ht="25.5" customHeight="1">
      <c r="A21" s="783" t="s">
        <v>136</v>
      </c>
      <c r="B21" s="784" t="s">
        <v>845</v>
      </c>
      <c r="C21" s="785" t="s">
        <v>57</v>
      </c>
      <c r="D21" s="786">
        <f>F21/16*54</f>
        <v>216</v>
      </c>
      <c r="E21" s="768">
        <f>D21-F21</f>
        <v>152</v>
      </c>
      <c r="F21" s="767">
        <v>64</v>
      </c>
      <c r="G21" s="768">
        <v>20</v>
      </c>
      <c r="H21" s="768">
        <v>44</v>
      </c>
      <c r="I21" s="768">
        <v>0</v>
      </c>
      <c r="J21" s="771">
        <v>64</v>
      </c>
      <c r="K21" s="771">
        <v>0</v>
      </c>
      <c r="L21" s="771"/>
      <c r="M21" s="771"/>
      <c r="N21" s="756"/>
      <c r="O21" s="756"/>
      <c r="P21" s="756"/>
    </row>
    <row r="22" spans="1:16" ht="37.5" customHeight="1">
      <c r="A22" s="787" t="s">
        <v>328</v>
      </c>
      <c r="B22" s="788" t="s">
        <v>846</v>
      </c>
      <c r="C22" s="785" t="s">
        <v>36</v>
      </c>
      <c r="D22" s="786">
        <f>F22/16*54</f>
        <v>243</v>
      </c>
      <c r="E22" s="768">
        <f>D22-F22</f>
        <v>171</v>
      </c>
      <c r="F22" s="767">
        <v>72</v>
      </c>
      <c r="G22" s="768">
        <v>20</v>
      </c>
      <c r="H22" s="768">
        <v>52</v>
      </c>
      <c r="I22" s="768">
        <v>0</v>
      </c>
      <c r="J22" s="771">
        <v>8</v>
      </c>
      <c r="K22" s="771">
        <v>64</v>
      </c>
      <c r="L22" s="771"/>
      <c r="M22" s="771"/>
      <c r="N22" s="756"/>
      <c r="O22" s="756"/>
      <c r="P22" s="756"/>
    </row>
    <row r="23" spans="1:16" ht="14.25" customHeight="1">
      <c r="A23" s="789" t="s">
        <v>139</v>
      </c>
      <c r="B23" s="790" t="s">
        <v>679</v>
      </c>
      <c r="C23" s="791" t="s">
        <v>57</v>
      </c>
      <c r="D23" s="786">
        <v>648</v>
      </c>
      <c r="E23" s="768"/>
      <c r="F23" s="767">
        <f>J23+K23+L23+M23</f>
        <v>288</v>
      </c>
      <c r="G23" s="768"/>
      <c r="H23" s="768"/>
      <c r="I23" s="768">
        <v>288</v>
      </c>
      <c r="J23" s="771">
        <v>80</v>
      </c>
      <c r="K23" s="771">
        <v>208</v>
      </c>
      <c r="L23" s="771"/>
      <c r="M23" s="771"/>
      <c r="N23" s="756"/>
      <c r="O23" s="756"/>
      <c r="P23" s="756"/>
    </row>
    <row r="24" spans="1:16" ht="12" customHeight="1">
      <c r="A24" s="789" t="s">
        <v>140</v>
      </c>
      <c r="B24" s="790" t="s">
        <v>847</v>
      </c>
      <c r="C24" s="791" t="s">
        <v>57</v>
      </c>
      <c r="D24" s="786">
        <v>108</v>
      </c>
      <c r="E24" s="768"/>
      <c r="F24" s="767">
        <v>108</v>
      </c>
      <c r="G24" s="768"/>
      <c r="H24" s="768"/>
      <c r="I24" s="768"/>
      <c r="J24" s="771"/>
      <c r="K24" s="771">
        <v>108</v>
      </c>
      <c r="L24" s="771"/>
      <c r="M24" s="771"/>
      <c r="N24" s="756"/>
      <c r="O24" s="756"/>
      <c r="P24" s="756"/>
    </row>
    <row r="25" spans="1:16">
      <c r="A25" s="792"/>
      <c r="B25" s="792"/>
      <c r="C25" s="793"/>
      <c r="D25" s="794"/>
      <c r="E25" s="794"/>
      <c r="F25" s="794"/>
      <c r="G25" s="794"/>
      <c r="H25" s="794"/>
      <c r="I25" s="795"/>
      <c r="J25" s="794"/>
      <c r="K25" s="794"/>
      <c r="L25" s="794"/>
      <c r="M25" s="794"/>
      <c r="N25" s="756"/>
      <c r="O25" s="756"/>
      <c r="P25" s="756"/>
    </row>
    <row r="26" spans="1:16">
      <c r="A26" s="796"/>
      <c r="B26" s="797" t="s">
        <v>602</v>
      </c>
      <c r="C26" s="798" t="s">
        <v>848</v>
      </c>
      <c r="D26" s="799">
        <f t="shared" ref="D26:I26" si="4">D12+D19+D25</f>
        <v>1026</v>
      </c>
      <c r="E26" s="799">
        <f t="shared" si="4"/>
        <v>722</v>
      </c>
      <c r="F26" s="799">
        <f t="shared" si="4"/>
        <v>304</v>
      </c>
      <c r="G26" s="799">
        <f t="shared" si="4"/>
        <v>88</v>
      </c>
      <c r="H26" s="799">
        <f t="shared" si="4"/>
        <v>216</v>
      </c>
      <c r="I26" s="799">
        <f t="shared" si="4"/>
        <v>312</v>
      </c>
      <c r="J26" s="800">
        <f>J12+J19+J25</f>
        <v>272</v>
      </c>
      <c r="K26" s="800">
        <f>K12+K19+K25</f>
        <v>428</v>
      </c>
      <c r="L26" s="800"/>
      <c r="M26" s="800"/>
      <c r="N26" s="756"/>
      <c r="O26" s="756"/>
      <c r="P26" s="756"/>
    </row>
    <row r="27" spans="1:16">
      <c r="A27" s="1294" t="s">
        <v>849</v>
      </c>
      <c r="B27" s="1295"/>
      <c r="C27" s="1295"/>
      <c r="D27" s="1295"/>
      <c r="E27" s="801"/>
      <c r="F27" s="1296" t="s">
        <v>176</v>
      </c>
      <c r="G27" s="1298" t="s">
        <v>605</v>
      </c>
      <c r="H27" s="1298"/>
      <c r="I27" s="1298"/>
      <c r="J27" s="755">
        <f>J13+J14+J15+J16+J17+J18+J21+J22+J25</f>
        <v>192</v>
      </c>
      <c r="K27" s="755">
        <f>K13+K14+K15+K16+K17+K18+K21+K22+K25</f>
        <v>112</v>
      </c>
      <c r="L27" s="755"/>
      <c r="M27" s="755"/>
      <c r="N27" s="756"/>
      <c r="O27" s="756"/>
      <c r="P27" s="756"/>
    </row>
    <row r="28" spans="1:16" ht="25.5" customHeight="1">
      <c r="A28" s="802" t="s">
        <v>804</v>
      </c>
      <c r="B28" s="803"/>
      <c r="C28" s="803"/>
      <c r="D28" s="803"/>
      <c r="E28" s="804"/>
      <c r="F28" s="1296"/>
      <c r="G28" s="1299" t="s">
        <v>608</v>
      </c>
      <c r="H28" s="1298"/>
      <c r="I28" s="1300"/>
      <c r="J28" s="755">
        <f>J23</f>
        <v>80</v>
      </c>
      <c r="K28" s="755">
        <f>K23</f>
        <v>208</v>
      </c>
      <c r="L28" s="755"/>
      <c r="M28" s="755"/>
      <c r="N28" s="756"/>
      <c r="O28" s="756"/>
      <c r="P28" s="756"/>
    </row>
    <row r="29" spans="1:16" ht="13.5" thickBot="1">
      <c r="A29" s="1301" t="s">
        <v>850</v>
      </c>
      <c r="B29" s="1302"/>
      <c r="C29" s="1302"/>
      <c r="D29" s="805" t="s">
        <v>851</v>
      </c>
      <c r="E29" s="806"/>
      <c r="F29" s="1296"/>
      <c r="G29" s="1298" t="s">
        <v>609</v>
      </c>
      <c r="H29" s="1298"/>
      <c r="I29" s="1298"/>
      <c r="J29" s="755">
        <f>J24</f>
        <v>0</v>
      </c>
      <c r="K29" s="755">
        <v>108</v>
      </c>
      <c r="L29" s="755"/>
      <c r="M29" s="755"/>
      <c r="N29" s="756"/>
      <c r="O29" s="756"/>
      <c r="P29" s="756"/>
    </row>
    <row r="30" spans="1:16" ht="13.5" thickBot="1">
      <c r="A30" s="1301"/>
      <c r="B30" s="1302"/>
      <c r="C30" s="1302"/>
      <c r="D30" s="805"/>
      <c r="E30" s="807"/>
      <c r="F30" s="1297"/>
      <c r="G30" s="1309">
        <f>SUM(J30:M30)</f>
        <v>700</v>
      </c>
      <c r="H30" s="1310"/>
      <c r="I30" s="1310"/>
      <c r="J30" s="808">
        <f>SUM(J27:J29)</f>
        <v>272</v>
      </c>
      <c r="K30" s="808">
        <f>SUM(K27:K29)</f>
        <v>428</v>
      </c>
      <c r="L30" s="808"/>
      <c r="M30" s="808"/>
      <c r="N30" s="756"/>
      <c r="O30" s="756"/>
      <c r="P30" s="756"/>
    </row>
    <row r="31" spans="1:16">
      <c r="A31" s="809"/>
      <c r="B31" s="810"/>
      <c r="C31" s="810"/>
      <c r="D31" s="810"/>
      <c r="E31" s="810"/>
      <c r="F31" s="1296"/>
      <c r="G31" s="1311" t="s">
        <v>610</v>
      </c>
      <c r="H31" s="1312"/>
      <c r="I31" s="1312"/>
      <c r="J31" s="811">
        <v>0</v>
      </c>
      <c r="K31" s="811">
        <v>1</v>
      </c>
      <c r="L31" s="811"/>
      <c r="M31" s="811"/>
    </row>
    <row r="32" spans="1:16">
      <c r="A32" s="809"/>
      <c r="B32" s="810"/>
      <c r="C32" s="810"/>
      <c r="D32" s="810"/>
      <c r="E32" s="810"/>
      <c r="F32" s="1296"/>
      <c r="G32" s="1299" t="s">
        <v>611</v>
      </c>
      <c r="H32" s="1298"/>
      <c r="I32" s="1298"/>
      <c r="J32" s="811">
        <v>5</v>
      </c>
      <c r="K32" s="811">
        <v>4</v>
      </c>
      <c r="L32" s="811"/>
      <c r="M32" s="811"/>
    </row>
    <row r="33" spans="1:13">
      <c r="A33" s="809"/>
      <c r="B33" s="810"/>
      <c r="C33" s="810"/>
      <c r="D33" s="810"/>
      <c r="E33" s="810"/>
      <c r="F33" s="1296"/>
      <c r="G33" s="1300" t="s">
        <v>612</v>
      </c>
      <c r="H33" s="1308"/>
      <c r="I33" s="1299"/>
      <c r="J33" s="811" t="s">
        <v>37</v>
      </c>
      <c r="K33" s="811"/>
      <c r="L33" s="811"/>
      <c r="M33" s="811"/>
    </row>
    <row r="34" spans="1:13">
      <c r="A34" s="812"/>
      <c r="B34" s="813"/>
      <c r="C34" s="813"/>
      <c r="D34" s="813"/>
      <c r="E34" s="813"/>
      <c r="F34" s="1296"/>
      <c r="G34" s="1300"/>
      <c r="H34" s="1308"/>
      <c r="I34" s="1299"/>
      <c r="J34" s="808">
        <f>SUM(J31:J33)</f>
        <v>5</v>
      </c>
      <c r="K34" s="808">
        <f>SUM(K31:K33)</f>
        <v>5</v>
      </c>
      <c r="L34" s="808"/>
      <c r="M34" s="808"/>
    </row>
  </sheetData>
  <mergeCells count="37">
    <mergeCell ref="A30:C30"/>
    <mergeCell ref="G30:I30"/>
    <mergeCell ref="G31:I31"/>
    <mergeCell ref="G32:I32"/>
    <mergeCell ref="G33:I33"/>
    <mergeCell ref="J7:J8"/>
    <mergeCell ref="K7:K8"/>
    <mergeCell ref="L7:L8"/>
    <mergeCell ref="M7:M8"/>
    <mergeCell ref="A27:D27"/>
    <mergeCell ref="F27:F34"/>
    <mergeCell ref="G27:I27"/>
    <mergeCell ref="G28:I28"/>
    <mergeCell ref="A29:C29"/>
    <mergeCell ref="G8:G10"/>
    <mergeCell ref="H8:H10"/>
    <mergeCell ref="I8:I10"/>
    <mergeCell ref="J9:K9"/>
    <mergeCell ref="L9:M9"/>
    <mergeCell ref="G34:I34"/>
    <mergeCell ref="G29:I29"/>
    <mergeCell ref="G1:M1"/>
    <mergeCell ref="F2:M2"/>
    <mergeCell ref="G3:M3"/>
    <mergeCell ref="A4:I4"/>
    <mergeCell ref="A5:A10"/>
    <mergeCell ref="B5:B10"/>
    <mergeCell ref="C5:C10"/>
    <mergeCell ref="D5:I5"/>
    <mergeCell ref="J5:M5"/>
    <mergeCell ref="D6:D10"/>
    <mergeCell ref="E6:E10"/>
    <mergeCell ref="F6:I6"/>
    <mergeCell ref="J6:K6"/>
    <mergeCell ref="L6:M6"/>
    <mergeCell ref="F7:F10"/>
    <mergeCell ref="G7:I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8"/>
  <sheetViews>
    <sheetView zoomScaleNormal="100" workbookViewId="0">
      <selection activeCell="N19" sqref="N19"/>
    </sheetView>
  </sheetViews>
  <sheetFormatPr defaultRowHeight="15.75"/>
  <cols>
    <col min="1" max="1" width="15.7109375" style="7" customWidth="1"/>
    <col min="2" max="2" width="41.140625" style="7" customWidth="1"/>
    <col min="3" max="3" width="9.42578125" style="7" customWidth="1"/>
    <col min="4" max="4" width="7" style="7" customWidth="1"/>
    <col min="5" max="5" width="9.42578125" style="7" customWidth="1"/>
    <col min="6" max="6" width="7.85546875" style="7" customWidth="1"/>
    <col min="7" max="7" width="7" style="7" customWidth="1"/>
    <col min="8" max="8" width="9.42578125" style="7" customWidth="1"/>
    <col min="9" max="9" width="9.85546875" style="7" customWidth="1"/>
    <col min="10" max="10" width="9.42578125" style="7" customWidth="1"/>
    <col min="11" max="11" width="7.7109375" style="7" customWidth="1"/>
    <col min="12" max="12" width="9.5703125" style="7" customWidth="1"/>
    <col min="13" max="13" width="9.140625" style="7"/>
    <col min="14" max="14" width="9.7109375" style="7" customWidth="1"/>
    <col min="15" max="15" width="10.7109375" style="7" customWidth="1"/>
    <col min="16" max="16" width="9.42578125" style="7" customWidth="1"/>
    <col min="17" max="17" width="8.85546875" style="7" customWidth="1"/>
    <col min="18" max="22" width="9.140625" style="7"/>
    <col min="23" max="23" width="9.42578125" style="7" customWidth="1"/>
    <col min="24" max="16384" width="9.140625" style="7"/>
  </cols>
  <sheetData>
    <row r="1" spans="1:18">
      <c r="A1" s="50" t="s">
        <v>390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 t="s">
        <v>391</v>
      </c>
      <c r="O1" s="216"/>
      <c r="P1" s="216"/>
      <c r="Q1" s="217" t="s">
        <v>392</v>
      </c>
      <c r="R1" s="111"/>
    </row>
    <row r="2" spans="1:18" ht="23.25" customHeight="1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7" t="s">
        <v>393</v>
      </c>
      <c r="R2" s="111"/>
    </row>
    <row r="3" spans="1:18" ht="18" customHeight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7" t="s">
        <v>394</v>
      </c>
      <c r="R3" s="111"/>
    </row>
    <row r="4" spans="1:18" ht="33.75" customHeight="1" thickBot="1">
      <c r="A4" s="819" t="s">
        <v>395</v>
      </c>
      <c r="B4" s="819"/>
      <c r="C4" s="820" t="s">
        <v>497</v>
      </c>
      <c r="D4" s="820"/>
      <c r="E4" s="820"/>
      <c r="F4" s="820"/>
      <c r="G4" s="820"/>
      <c r="H4" s="820"/>
      <c r="I4" s="820"/>
      <c r="J4" s="820"/>
      <c r="K4" s="820"/>
      <c r="L4" s="820"/>
      <c r="M4" s="820"/>
      <c r="N4" s="820"/>
      <c r="O4" s="820"/>
      <c r="P4" s="820"/>
      <c r="Q4" s="820"/>
    </row>
    <row r="5" spans="1:18" ht="20.25" customHeight="1" thickBot="1">
      <c r="A5" s="216" t="s">
        <v>0</v>
      </c>
      <c r="B5" s="321" t="s">
        <v>1</v>
      </c>
      <c r="C5" s="216"/>
      <c r="D5" s="216" t="s">
        <v>2</v>
      </c>
      <c r="E5" s="216"/>
      <c r="F5" s="216"/>
      <c r="J5" s="322" t="s">
        <v>186</v>
      </c>
      <c r="K5" s="322"/>
      <c r="L5" s="322"/>
      <c r="M5" s="322"/>
      <c r="N5" s="322"/>
      <c r="O5" s="322"/>
      <c r="P5" s="322"/>
      <c r="Q5" s="322"/>
    </row>
    <row r="6" spans="1:18" ht="37.5" customHeight="1">
      <c r="A6" s="216"/>
      <c r="B6" s="216"/>
      <c r="C6" s="216"/>
      <c r="D6" s="216" t="s">
        <v>4</v>
      </c>
      <c r="E6" s="216"/>
      <c r="F6" s="910" t="s">
        <v>5</v>
      </c>
      <c r="G6" s="911"/>
      <c r="H6" s="911"/>
      <c r="I6" s="911"/>
      <c r="J6" s="911"/>
      <c r="K6" s="911"/>
      <c r="L6" s="216" t="s">
        <v>6</v>
      </c>
      <c r="M6" s="216"/>
      <c r="N6" s="912" t="s">
        <v>7</v>
      </c>
      <c r="O6" s="913"/>
      <c r="P6" s="913"/>
      <c r="Q6" s="913"/>
    </row>
    <row r="7" spans="1:18" ht="18" customHeight="1">
      <c r="A7" s="323" t="s">
        <v>8</v>
      </c>
      <c r="B7" s="216"/>
      <c r="C7" s="216"/>
      <c r="D7" s="216" t="s">
        <v>9</v>
      </c>
      <c r="E7" s="216"/>
      <c r="F7" s="216"/>
      <c r="H7" s="324" t="s">
        <v>10</v>
      </c>
      <c r="I7" s="325"/>
      <c r="J7" s="325"/>
      <c r="K7" s="325"/>
      <c r="L7" s="216"/>
      <c r="M7" s="216"/>
      <c r="N7" s="216"/>
      <c r="O7" s="216"/>
      <c r="P7" s="216"/>
      <c r="Q7" s="216"/>
    </row>
    <row r="8" spans="1:18" ht="18" customHeight="1" thickBot="1"/>
    <row r="9" spans="1:18" ht="58.5" customHeight="1">
      <c r="A9" s="914" t="s">
        <v>11</v>
      </c>
      <c r="B9" s="918" t="s">
        <v>12</v>
      </c>
      <c r="C9" s="921" t="s">
        <v>13</v>
      </c>
      <c r="D9" s="904" t="s">
        <v>14</v>
      </c>
      <c r="E9" s="904"/>
      <c r="F9" s="904"/>
      <c r="G9" s="904"/>
      <c r="H9" s="904"/>
      <c r="I9" s="904"/>
      <c r="J9" s="925" t="s">
        <v>15</v>
      </c>
      <c r="K9" s="926"/>
      <c r="L9" s="926"/>
      <c r="M9" s="926"/>
      <c r="N9" s="926"/>
      <c r="O9" s="926"/>
      <c r="P9" s="926"/>
      <c r="Q9" s="927"/>
      <c r="R9" s="865" t="s">
        <v>17</v>
      </c>
    </row>
    <row r="10" spans="1:18" ht="18" customHeight="1">
      <c r="A10" s="915"/>
      <c r="B10" s="919"/>
      <c r="C10" s="922"/>
      <c r="D10" s="928" t="s">
        <v>16</v>
      </c>
      <c r="E10" s="923" t="s">
        <v>18</v>
      </c>
      <c r="F10" s="926" t="s">
        <v>19</v>
      </c>
      <c r="G10" s="926"/>
      <c r="H10" s="926"/>
      <c r="I10" s="927"/>
      <c r="J10" s="909" t="s">
        <v>20</v>
      </c>
      <c r="K10" s="909"/>
      <c r="L10" s="909" t="s">
        <v>21</v>
      </c>
      <c r="M10" s="909"/>
      <c r="N10" s="909" t="s">
        <v>22</v>
      </c>
      <c r="O10" s="909"/>
      <c r="P10" s="909" t="s">
        <v>23</v>
      </c>
      <c r="Q10" s="909"/>
      <c r="R10" s="869"/>
    </row>
    <row r="11" spans="1:18" ht="18" customHeight="1">
      <c r="A11" s="915"/>
      <c r="B11" s="919"/>
      <c r="C11" s="922"/>
      <c r="D11" s="929"/>
      <c r="E11" s="923"/>
      <c r="F11" s="886" t="s">
        <v>24</v>
      </c>
      <c r="G11" s="889" t="s">
        <v>25</v>
      </c>
      <c r="H11" s="889"/>
      <c r="I11" s="890"/>
      <c r="J11" s="290" t="s">
        <v>473</v>
      </c>
      <c r="K11" s="290" t="s">
        <v>474</v>
      </c>
      <c r="L11" s="290" t="s">
        <v>475</v>
      </c>
      <c r="M11" s="290" t="s">
        <v>476</v>
      </c>
      <c r="N11" s="290" t="s">
        <v>477</v>
      </c>
      <c r="O11" s="290" t="s">
        <v>478</v>
      </c>
      <c r="P11" s="290" t="s">
        <v>479</v>
      </c>
      <c r="Q11" s="290" t="s">
        <v>480</v>
      </c>
      <c r="R11" s="869"/>
    </row>
    <row r="12" spans="1:18" ht="18" customHeight="1">
      <c r="A12" s="916"/>
      <c r="B12" s="904"/>
      <c r="C12" s="923"/>
      <c r="D12" s="929"/>
      <c r="E12" s="923"/>
      <c r="F12" s="887"/>
      <c r="G12" s="891"/>
      <c r="H12" s="891"/>
      <c r="I12" s="892"/>
      <c r="J12" s="904">
        <v>16</v>
      </c>
      <c r="K12" s="904">
        <v>23</v>
      </c>
      <c r="L12" s="904">
        <v>14</v>
      </c>
      <c r="M12" s="904">
        <v>15</v>
      </c>
      <c r="N12" s="904">
        <v>12</v>
      </c>
      <c r="O12" s="904">
        <v>15</v>
      </c>
      <c r="P12" s="904">
        <v>12</v>
      </c>
      <c r="Q12" s="904">
        <v>5</v>
      </c>
      <c r="R12" s="869"/>
    </row>
    <row r="13" spans="1:18" ht="108.75" customHeight="1">
      <c r="A13" s="917"/>
      <c r="B13" s="920"/>
      <c r="C13" s="924"/>
      <c r="D13" s="930"/>
      <c r="E13" s="923"/>
      <c r="F13" s="888"/>
      <c r="G13" s="339" t="s">
        <v>26</v>
      </c>
      <c r="H13" s="339" t="s">
        <v>27</v>
      </c>
      <c r="I13" s="339" t="s">
        <v>490</v>
      </c>
      <c r="J13" s="904"/>
      <c r="K13" s="904"/>
      <c r="L13" s="904"/>
      <c r="M13" s="904"/>
      <c r="N13" s="904"/>
      <c r="O13" s="904"/>
      <c r="P13" s="904"/>
      <c r="Q13" s="904"/>
      <c r="R13" s="863"/>
    </row>
    <row r="14" spans="1:18" ht="16.5" customHeight="1">
      <c r="A14" s="291">
        <v>1</v>
      </c>
      <c r="B14" s="292">
        <v>2</v>
      </c>
      <c r="C14" s="292">
        <v>3</v>
      </c>
      <c r="D14" s="292">
        <v>4</v>
      </c>
      <c r="E14" s="292">
        <v>5</v>
      </c>
      <c r="F14" s="293">
        <v>6</v>
      </c>
      <c r="G14" s="292">
        <v>7</v>
      </c>
      <c r="H14" s="292">
        <v>8</v>
      </c>
      <c r="I14" s="292">
        <v>9</v>
      </c>
      <c r="J14" s="292">
        <v>10</v>
      </c>
      <c r="K14" s="292">
        <v>11</v>
      </c>
      <c r="L14" s="292">
        <v>12</v>
      </c>
      <c r="M14" s="292">
        <v>13</v>
      </c>
      <c r="N14" s="292">
        <v>14</v>
      </c>
      <c r="O14" s="292">
        <v>15</v>
      </c>
      <c r="P14" s="292">
        <v>16</v>
      </c>
      <c r="Q14" s="292">
        <v>17</v>
      </c>
      <c r="R14" s="292">
        <v>18</v>
      </c>
    </row>
    <row r="15" spans="1:18" ht="29.25" customHeight="1">
      <c r="A15" s="283" t="s">
        <v>28</v>
      </c>
      <c r="B15" s="294" t="s">
        <v>29</v>
      </c>
      <c r="C15" s="283" t="s">
        <v>30</v>
      </c>
      <c r="D15" s="287">
        <f>D16+D26</f>
        <v>2106</v>
      </c>
      <c r="E15" s="287">
        <f>E16+E26</f>
        <v>702</v>
      </c>
      <c r="F15" s="287">
        <f>F16+F26</f>
        <v>1404</v>
      </c>
      <c r="G15" s="287">
        <f>G16+G26</f>
        <v>923</v>
      </c>
      <c r="H15" s="287">
        <f>H16+H26</f>
        <v>481</v>
      </c>
      <c r="I15" s="287">
        <f t="shared" ref="I15:Q15" si="0">I16+I26</f>
        <v>0</v>
      </c>
      <c r="J15" s="287">
        <f t="shared" si="0"/>
        <v>576</v>
      </c>
      <c r="K15" s="287">
        <f t="shared" si="0"/>
        <v>828</v>
      </c>
      <c r="L15" s="287">
        <f t="shared" si="0"/>
        <v>0</v>
      </c>
      <c r="M15" s="287">
        <f t="shared" si="0"/>
        <v>0</v>
      </c>
      <c r="N15" s="287">
        <f t="shared" si="0"/>
        <v>0</v>
      </c>
      <c r="O15" s="287">
        <f t="shared" si="0"/>
        <v>0</v>
      </c>
      <c r="P15" s="287">
        <f t="shared" si="0"/>
        <v>0</v>
      </c>
      <c r="Q15" s="287">
        <f t="shared" si="0"/>
        <v>0</v>
      </c>
      <c r="R15" s="287"/>
    </row>
    <row r="16" spans="1:18" ht="18" customHeight="1">
      <c r="A16" s="295" t="s">
        <v>31</v>
      </c>
      <c r="B16" s="296" t="s">
        <v>32</v>
      </c>
      <c r="C16" s="297" t="s">
        <v>33</v>
      </c>
      <c r="D16" s="298">
        <f>SUM(D17:D25)</f>
        <v>1418</v>
      </c>
      <c r="E16" s="298">
        <f>SUM(E17:E25)</f>
        <v>473</v>
      </c>
      <c r="F16" s="298">
        <f>SUM(F17:F25)</f>
        <v>945</v>
      </c>
      <c r="G16" s="298">
        <f>SUM(G17:G25)</f>
        <v>538</v>
      </c>
      <c r="H16" s="298">
        <f>SUM(H17:H25)</f>
        <v>407</v>
      </c>
      <c r="I16" s="298">
        <f t="shared" ref="I16:Q16" si="1">SUM(I17:I25)</f>
        <v>0</v>
      </c>
      <c r="J16" s="298">
        <f t="shared" si="1"/>
        <v>368</v>
      </c>
      <c r="K16" s="298">
        <f t="shared" si="1"/>
        <v>577</v>
      </c>
      <c r="L16" s="298">
        <f t="shared" si="1"/>
        <v>0</v>
      </c>
      <c r="M16" s="298">
        <f t="shared" si="1"/>
        <v>0</v>
      </c>
      <c r="N16" s="298">
        <f t="shared" si="1"/>
        <v>0</v>
      </c>
      <c r="O16" s="298">
        <f t="shared" si="1"/>
        <v>0</v>
      </c>
      <c r="P16" s="298">
        <f t="shared" si="1"/>
        <v>0</v>
      </c>
      <c r="Q16" s="298">
        <f t="shared" si="1"/>
        <v>0</v>
      </c>
      <c r="R16" s="298"/>
    </row>
    <row r="17" spans="1:18" ht="18" customHeight="1">
      <c r="A17" s="299" t="s">
        <v>34</v>
      </c>
      <c r="B17" s="300" t="s">
        <v>35</v>
      </c>
      <c r="C17" s="301" t="s">
        <v>36</v>
      </c>
      <c r="D17" s="221">
        <v>117</v>
      </c>
      <c r="E17" s="221">
        <v>39</v>
      </c>
      <c r="F17" s="302">
        <v>78</v>
      </c>
      <c r="G17" s="302">
        <v>40</v>
      </c>
      <c r="H17" s="302">
        <v>38</v>
      </c>
      <c r="I17" s="302"/>
      <c r="J17" s="303">
        <v>78</v>
      </c>
      <c r="K17" s="303">
        <v>0</v>
      </c>
      <c r="L17" s="292"/>
      <c r="M17" s="292"/>
      <c r="N17" s="292"/>
      <c r="O17" s="292"/>
      <c r="P17" s="292"/>
      <c r="Q17" s="292"/>
      <c r="R17" s="106">
        <v>5</v>
      </c>
    </row>
    <row r="18" spans="1:18" ht="18" customHeight="1">
      <c r="A18" s="299" t="s">
        <v>38</v>
      </c>
      <c r="B18" s="304" t="s">
        <v>39</v>
      </c>
      <c r="C18" s="301" t="s">
        <v>40</v>
      </c>
      <c r="D18" s="221">
        <v>176</v>
      </c>
      <c r="E18" s="221">
        <v>59</v>
      </c>
      <c r="F18" s="302">
        <v>117</v>
      </c>
      <c r="G18" s="302">
        <v>117</v>
      </c>
      <c r="H18" s="302">
        <v>0</v>
      </c>
      <c r="I18" s="302"/>
      <c r="J18" s="303">
        <v>48</v>
      </c>
      <c r="K18" s="303">
        <v>69</v>
      </c>
      <c r="L18" s="292"/>
      <c r="M18" s="292"/>
      <c r="N18" s="292"/>
      <c r="O18" s="292"/>
      <c r="P18" s="292"/>
      <c r="Q18" s="292"/>
      <c r="R18" s="106">
        <v>5</v>
      </c>
    </row>
    <row r="19" spans="1:18" ht="18" customHeight="1">
      <c r="A19" s="299" t="s">
        <v>41</v>
      </c>
      <c r="B19" s="304" t="s">
        <v>42</v>
      </c>
      <c r="C19" s="301" t="s">
        <v>40</v>
      </c>
      <c r="D19" s="221">
        <v>117</v>
      </c>
      <c r="E19" s="221">
        <v>39</v>
      </c>
      <c r="F19" s="302">
        <v>78</v>
      </c>
      <c r="G19" s="302">
        <v>0</v>
      </c>
      <c r="H19" s="302">
        <v>78</v>
      </c>
      <c r="I19" s="302"/>
      <c r="J19" s="303">
        <v>32</v>
      </c>
      <c r="K19" s="303">
        <v>46</v>
      </c>
      <c r="L19" s="292"/>
      <c r="M19" s="292"/>
      <c r="N19" s="292"/>
      <c r="O19" s="292"/>
      <c r="P19" s="292"/>
      <c r="Q19" s="292"/>
      <c r="R19" s="106">
        <v>3</v>
      </c>
    </row>
    <row r="20" spans="1:18" ht="33" customHeight="1">
      <c r="A20" s="299" t="s">
        <v>43</v>
      </c>
      <c r="B20" s="304" t="s">
        <v>44</v>
      </c>
      <c r="C20" s="301" t="s">
        <v>40</v>
      </c>
      <c r="D20" s="221">
        <v>176</v>
      </c>
      <c r="E20" s="221">
        <v>59</v>
      </c>
      <c r="F20" s="302">
        <v>117</v>
      </c>
      <c r="G20" s="302">
        <v>117</v>
      </c>
      <c r="H20" s="302">
        <v>0</v>
      </c>
      <c r="I20" s="302"/>
      <c r="J20" s="303">
        <v>32</v>
      </c>
      <c r="K20" s="303">
        <v>85</v>
      </c>
      <c r="L20" s="292"/>
      <c r="M20" s="292"/>
      <c r="N20" s="292"/>
      <c r="O20" s="292"/>
      <c r="P20" s="292"/>
      <c r="Q20" s="292"/>
      <c r="R20" s="106">
        <v>5</v>
      </c>
    </row>
    <row r="21" spans="1:18" ht="18" customHeight="1">
      <c r="A21" s="299" t="s">
        <v>45</v>
      </c>
      <c r="B21" s="82" t="s">
        <v>46</v>
      </c>
      <c r="C21" s="301" t="s">
        <v>40</v>
      </c>
      <c r="D21" s="221">
        <v>176</v>
      </c>
      <c r="E21" s="221">
        <v>59</v>
      </c>
      <c r="F21" s="302">
        <v>117</v>
      </c>
      <c r="G21" s="302">
        <v>87</v>
      </c>
      <c r="H21" s="302">
        <v>30</v>
      </c>
      <c r="I21" s="302"/>
      <c r="J21" s="303">
        <v>34</v>
      </c>
      <c r="K21" s="303">
        <v>83</v>
      </c>
      <c r="L21" s="292"/>
      <c r="M21" s="292"/>
      <c r="N21" s="292"/>
      <c r="O21" s="292"/>
      <c r="P21" s="292"/>
      <c r="Q21" s="292"/>
      <c r="R21" s="106">
        <v>5</v>
      </c>
    </row>
    <row r="22" spans="1:18" ht="18" customHeight="1">
      <c r="A22" s="299" t="s">
        <v>47</v>
      </c>
      <c r="B22" s="304" t="s">
        <v>48</v>
      </c>
      <c r="C22" s="301" t="s">
        <v>49</v>
      </c>
      <c r="D22" s="221">
        <v>258</v>
      </c>
      <c r="E22" s="221">
        <v>85</v>
      </c>
      <c r="F22" s="302">
        <v>173</v>
      </c>
      <c r="G22" s="302">
        <v>83</v>
      </c>
      <c r="H22" s="302">
        <v>90</v>
      </c>
      <c r="I22" s="302"/>
      <c r="J22" s="303">
        <v>64</v>
      </c>
      <c r="K22" s="303">
        <v>109</v>
      </c>
      <c r="L22" s="292"/>
      <c r="M22" s="292"/>
      <c r="N22" s="292"/>
      <c r="O22" s="292"/>
      <c r="P22" s="292"/>
      <c r="Q22" s="292"/>
      <c r="R22" s="106">
        <v>7</v>
      </c>
    </row>
    <row r="23" spans="1:18" ht="18" customHeight="1">
      <c r="A23" s="299" t="s">
        <v>50</v>
      </c>
      <c r="B23" s="304" t="s">
        <v>51</v>
      </c>
      <c r="C23" s="301" t="s">
        <v>40</v>
      </c>
      <c r="D23" s="221">
        <v>117</v>
      </c>
      <c r="E23" s="221">
        <v>39</v>
      </c>
      <c r="F23" s="302">
        <v>78</v>
      </c>
      <c r="G23" s="302">
        <v>32</v>
      </c>
      <c r="H23" s="302">
        <v>46</v>
      </c>
      <c r="I23" s="302"/>
      <c r="J23" s="303">
        <v>32</v>
      </c>
      <c r="K23" s="303">
        <v>46</v>
      </c>
      <c r="L23" s="292"/>
      <c r="M23" s="292"/>
      <c r="N23" s="292"/>
      <c r="O23" s="292"/>
      <c r="P23" s="292"/>
      <c r="Q23" s="292"/>
      <c r="R23" s="106">
        <v>3</v>
      </c>
    </row>
    <row r="24" spans="1:18">
      <c r="A24" s="299" t="s">
        <v>52</v>
      </c>
      <c r="B24" s="304" t="s">
        <v>53</v>
      </c>
      <c r="C24" s="301" t="s">
        <v>54</v>
      </c>
      <c r="D24" s="221">
        <v>176</v>
      </c>
      <c r="E24" s="221">
        <v>59</v>
      </c>
      <c r="F24" s="302">
        <v>117</v>
      </c>
      <c r="G24" s="302">
        <v>8</v>
      </c>
      <c r="H24" s="302">
        <v>109</v>
      </c>
      <c r="I24" s="302"/>
      <c r="J24" s="303">
        <v>48</v>
      </c>
      <c r="K24" s="303">
        <v>69</v>
      </c>
      <c r="L24" s="292"/>
      <c r="M24" s="292"/>
      <c r="N24" s="292"/>
      <c r="O24" s="292"/>
      <c r="P24" s="292"/>
      <c r="Q24" s="292"/>
      <c r="R24" s="106">
        <v>5</v>
      </c>
    </row>
    <row r="25" spans="1:18" ht="22.5" customHeight="1">
      <c r="A25" s="299" t="s">
        <v>55</v>
      </c>
      <c r="B25" s="305" t="s">
        <v>56</v>
      </c>
      <c r="C25" s="301" t="s">
        <v>57</v>
      </c>
      <c r="D25" s="221">
        <v>105</v>
      </c>
      <c r="E25" s="221">
        <v>35</v>
      </c>
      <c r="F25" s="302">
        <v>70</v>
      </c>
      <c r="G25" s="302">
        <v>54</v>
      </c>
      <c r="H25" s="302">
        <v>16</v>
      </c>
      <c r="I25" s="302"/>
      <c r="J25" s="303">
        <v>0</v>
      </c>
      <c r="K25" s="303">
        <v>70</v>
      </c>
      <c r="L25" s="292"/>
      <c r="M25" s="292"/>
      <c r="N25" s="292"/>
      <c r="O25" s="292"/>
      <c r="P25" s="292"/>
      <c r="Q25" s="292"/>
      <c r="R25" s="106">
        <v>3</v>
      </c>
    </row>
    <row r="26" spans="1:18" ht="35.25" customHeight="1">
      <c r="A26" s="306" t="s">
        <v>58</v>
      </c>
      <c r="B26" s="296" t="s">
        <v>59</v>
      </c>
      <c r="C26" s="297" t="s">
        <v>60</v>
      </c>
      <c r="D26" s="307">
        <f>SUM(D27:D29)</f>
        <v>688</v>
      </c>
      <c r="E26" s="307">
        <f>SUM(E27:E29)</f>
        <v>229</v>
      </c>
      <c r="F26" s="307">
        <f>SUM(F27:F29)</f>
        <v>459</v>
      </c>
      <c r="G26" s="307">
        <f>SUM(G27:G29)</f>
        <v>385</v>
      </c>
      <c r="H26" s="307">
        <f>SUM(H27:H29)</f>
        <v>74</v>
      </c>
      <c r="I26" s="307">
        <f t="shared" ref="I26:Q26" si="2">SUM(I27:I29)</f>
        <v>0</v>
      </c>
      <c r="J26" s="307">
        <f t="shared" si="2"/>
        <v>208</v>
      </c>
      <c r="K26" s="307">
        <f t="shared" si="2"/>
        <v>251</v>
      </c>
      <c r="L26" s="307">
        <f t="shared" si="2"/>
        <v>0</v>
      </c>
      <c r="M26" s="307">
        <f t="shared" si="2"/>
        <v>0</v>
      </c>
      <c r="N26" s="307">
        <f t="shared" si="2"/>
        <v>0</v>
      </c>
      <c r="O26" s="307">
        <f t="shared" si="2"/>
        <v>0</v>
      </c>
      <c r="P26" s="307">
        <f t="shared" si="2"/>
        <v>0</v>
      </c>
      <c r="Q26" s="307">
        <f t="shared" si="2"/>
        <v>0</v>
      </c>
      <c r="R26" s="284"/>
    </row>
    <row r="27" spans="1:18" ht="30.75" customHeight="1">
      <c r="A27" s="303" t="s">
        <v>61</v>
      </c>
      <c r="B27" s="305" t="s">
        <v>62</v>
      </c>
      <c r="C27" s="301" t="s">
        <v>40</v>
      </c>
      <c r="D27" s="221">
        <v>234</v>
      </c>
      <c r="E27" s="221">
        <v>78</v>
      </c>
      <c r="F27" s="302">
        <v>156</v>
      </c>
      <c r="G27" s="302">
        <v>126</v>
      </c>
      <c r="H27" s="302">
        <v>30</v>
      </c>
      <c r="I27" s="302"/>
      <c r="J27" s="303">
        <v>64</v>
      </c>
      <c r="K27" s="303">
        <v>92</v>
      </c>
      <c r="L27" s="292"/>
      <c r="M27" s="292"/>
      <c r="N27" s="292"/>
      <c r="O27" s="292"/>
      <c r="P27" s="292"/>
      <c r="Q27" s="292"/>
      <c r="R27" s="106">
        <v>7</v>
      </c>
    </row>
    <row r="28" spans="1:18" ht="27.75" customHeight="1">
      <c r="A28" s="303" t="s">
        <v>63</v>
      </c>
      <c r="B28" s="305" t="s">
        <v>64</v>
      </c>
      <c r="C28" s="301" t="s">
        <v>49</v>
      </c>
      <c r="D28" s="221">
        <v>234</v>
      </c>
      <c r="E28" s="221">
        <v>78</v>
      </c>
      <c r="F28" s="302">
        <v>156</v>
      </c>
      <c r="G28" s="302">
        <v>122</v>
      </c>
      <c r="H28" s="302">
        <v>34</v>
      </c>
      <c r="I28" s="302"/>
      <c r="J28" s="303">
        <v>64</v>
      </c>
      <c r="K28" s="303">
        <v>92</v>
      </c>
      <c r="L28" s="292"/>
      <c r="M28" s="292"/>
      <c r="N28" s="292"/>
      <c r="O28" s="292"/>
      <c r="P28" s="292"/>
      <c r="Q28" s="292"/>
      <c r="R28" s="106">
        <v>7</v>
      </c>
    </row>
    <row r="29" spans="1:18" ht="19.5" customHeight="1">
      <c r="A29" s="303" t="s">
        <v>65</v>
      </c>
      <c r="B29" s="305" t="s">
        <v>66</v>
      </c>
      <c r="C29" s="301" t="s">
        <v>67</v>
      </c>
      <c r="D29" s="221">
        <v>220</v>
      </c>
      <c r="E29" s="221">
        <v>73</v>
      </c>
      <c r="F29" s="302">
        <v>147</v>
      </c>
      <c r="G29" s="302">
        <v>137</v>
      </c>
      <c r="H29" s="302">
        <v>10</v>
      </c>
      <c r="I29" s="302"/>
      <c r="J29" s="303">
        <v>80</v>
      </c>
      <c r="K29" s="303">
        <v>67</v>
      </c>
      <c r="L29" s="292"/>
      <c r="M29" s="292"/>
      <c r="N29" s="292"/>
      <c r="O29" s="292"/>
      <c r="P29" s="292"/>
      <c r="Q29" s="292"/>
      <c r="R29" s="106">
        <v>6</v>
      </c>
    </row>
    <row r="30" spans="1:18" ht="35.25" customHeight="1">
      <c r="A30" s="283" t="s">
        <v>68</v>
      </c>
      <c r="B30" s="285" t="s">
        <v>69</v>
      </c>
      <c r="C30" s="286" t="s">
        <v>187</v>
      </c>
      <c r="D30" s="287">
        <f t="shared" ref="D30:Q30" si="3">SUM(D31:D36)</f>
        <v>726</v>
      </c>
      <c r="E30" s="287">
        <f t="shared" si="3"/>
        <v>242</v>
      </c>
      <c r="F30" s="287">
        <f t="shared" si="3"/>
        <v>484</v>
      </c>
      <c r="G30" s="287">
        <f t="shared" si="3"/>
        <v>74</v>
      </c>
      <c r="H30" s="287">
        <f t="shared" si="3"/>
        <v>410</v>
      </c>
      <c r="I30" s="287">
        <f t="shared" si="3"/>
        <v>0</v>
      </c>
      <c r="J30" s="287">
        <f t="shared" si="3"/>
        <v>0</v>
      </c>
      <c r="K30" s="287">
        <f t="shared" si="3"/>
        <v>0</v>
      </c>
      <c r="L30" s="287">
        <f t="shared" si="3"/>
        <v>152</v>
      </c>
      <c r="M30" s="287">
        <f t="shared" si="3"/>
        <v>108</v>
      </c>
      <c r="N30" s="287">
        <f t="shared" si="3"/>
        <v>48</v>
      </c>
      <c r="O30" s="287">
        <f t="shared" si="3"/>
        <v>60</v>
      </c>
      <c r="P30" s="287">
        <f t="shared" si="3"/>
        <v>48</v>
      </c>
      <c r="Q30" s="287">
        <f t="shared" si="3"/>
        <v>68</v>
      </c>
      <c r="R30" s="284"/>
    </row>
    <row r="31" spans="1:18" s="9" customFormat="1">
      <c r="A31" s="303" t="s">
        <v>71</v>
      </c>
      <c r="B31" s="82" t="s">
        <v>72</v>
      </c>
      <c r="C31" s="308" t="s">
        <v>57</v>
      </c>
      <c r="D31" s="309">
        <v>58</v>
      </c>
      <c r="E31" s="309">
        <v>10</v>
      </c>
      <c r="F31" s="303">
        <v>48</v>
      </c>
      <c r="G31" s="303">
        <v>14</v>
      </c>
      <c r="H31" s="303">
        <f t="shared" ref="H31:H39" si="4">F31-G31</f>
        <v>34</v>
      </c>
      <c r="I31" s="303"/>
      <c r="J31" s="303"/>
      <c r="K31" s="303"/>
      <c r="L31" s="303"/>
      <c r="M31" s="303">
        <v>48</v>
      </c>
      <c r="N31" s="303"/>
      <c r="O31" s="303"/>
      <c r="P31" s="303"/>
      <c r="Q31" s="303"/>
      <c r="R31" s="106">
        <v>2</v>
      </c>
    </row>
    <row r="32" spans="1:18">
      <c r="A32" s="303" t="s">
        <v>73</v>
      </c>
      <c r="B32" s="310" t="s">
        <v>44</v>
      </c>
      <c r="C32" s="308" t="s">
        <v>57</v>
      </c>
      <c r="D32" s="309">
        <v>58</v>
      </c>
      <c r="E32" s="309">
        <v>10</v>
      </c>
      <c r="F32" s="311">
        <v>48</v>
      </c>
      <c r="G32" s="303">
        <v>4</v>
      </c>
      <c r="H32" s="303">
        <f t="shared" si="4"/>
        <v>44</v>
      </c>
      <c r="I32" s="303"/>
      <c r="J32" s="303"/>
      <c r="K32" s="303"/>
      <c r="L32" s="303">
        <v>48</v>
      </c>
      <c r="M32" s="303"/>
      <c r="N32" s="303"/>
      <c r="O32" s="303"/>
      <c r="P32" s="303"/>
      <c r="Q32" s="303"/>
      <c r="R32" s="106">
        <v>2</v>
      </c>
    </row>
    <row r="33" spans="1:18" ht="28.5" customHeight="1">
      <c r="A33" s="303" t="s">
        <v>74</v>
      </c>
      <c r="B33" s="312" t="s">
        <v>42</v>
      </c>
      <c r="C33" s="308" t="s">
        <v>75</v>
      </c>
      <c r="D33" s="309">
        <v>174</v>
      </c>
      <c r="E33" s="309">
        <v>28</v>
      </c>
      <c r="F33" s="303">
        <v>146</v>
      </c>
      <c r="G33" s="303">
        <v>0</v>
      </c>
      <c r="H33" s="303">
        <f t="shared" si="4"/>
        <v>146</v>
      </c>
      <c r="I33" s="303"/>
      <c r="J33" s="303"/>
      <c r="K33" s="303"/>
      <c r="L33" s="303">
        <v>28</v>
      </c>
      <c r="M33" s="303">
        <v>30</v>
      </c>
      <c r="N33" s="303">
        <v>24</v>
      </c>
      <c r="O33" s="303">
        <v>30</v>
      </c>
      <c r="P33" s="303">
        <v>24</v>
      </c>
      <c r="Q33" s="303">
        <v>10</v>
      </c>
      <c r="R33" s="106">
        <v>5</v>
      </c>
    </row>
    <row r="34" spans="1:18" ht="31.5">
      <c r="A34" s="303" t="s">
        <v>76</v>
      </c>
      <c r="B34" s="312" t="s">
        <v>77</v>
      </c>
      <c r="C34" s="308" t="s">
        <v>78</v>
      </c>
      <c r="D34" s="309">
        <v>292</v>
      </c>
      <c r="E34" s="309">
        <v>146</v>
      </c>
      <c r="F34" s="303">
        <v>146</v>
      </c>
      <c r="G34" s="303">
        <v>0</v>
      </c>
      <c r="H34" s="303">
        <f t="shared" si="4"/>
        <v>146</v>
      </c>
      <c r="I34" s="303"/>
      <c r="J34" s="303"/>
      <c r="K34" s="303"/>
      <c r="L34" s="303">
        <v>28</v>
      </c>
      <c r="M34" s="303">
        <v>30</v>
      </c>
      <c r="N34" s="303">
        <v>24</v>
      </c>
      <c r="O34" s="303">
        <v>30</v>
      </c>
      <c r="P34" s="303">
        <v>24</v>
      </c>
      <c r="Q34" s="303">
        <v>10</v>
      </c>
      <c r="R34" s="106">
        <v>8</v>
      </c>
    </row>
    <row r="35" spans="1:18" s="9" customFormat="1" ht="29.25" customHeight="1">
      <c r="A35" s="303" t="s">
        <v>79</v>
      </c>
      <c r="B35" s="312" t="s">
        <v>80</v>
      </c>
      <c r="C35" s="308" t="s">
        <v>57</v>
      </c>
      <c r="D35" s="309">
        <v>72</v>
      </c>
      <c r="E35" s="309">
        <v>24</v>
      </c>
      <c r="F35" s="303">
        <v>48</v>
      </c>
      <c r="G35" s="303">
        <v>24</v>
      </c>
      <c r="H35" s="303">
        <f t="shared" si="4"/>
        <v>24</v>
      </c>
      <c r="I35" s="303"/>
      <c r="J35" s="303"/>
      <c r="K35" s="303"/>
      <c r="L35" s="303"/>
      <c r="M35" s="303"/>
      <c r="N35" s="303"/>
      <c r="O35" s="303"/>
      <c r="P35" s="303"/>
      <c r="Q35" s="303">
        <v>48</v>
      </c>
      <c r="R35" s="106">
        <f t="shared" ref="R35:R36" si="5">D35/36</f>
        <v>2</v>
      </c>
    </row>
    <row r="36" spans="1:18" ht="24.75" customHeight="1">
      <c r="A36" s="303" t="s">
        <v>81</v>
      </c>
      <c r="B36" s="312" t="s">
        <v>188</v>
      </c>
      <c r="C36" s="308" t="s">
        <v>57</v>
      </c>
      <c r="D36" s="309">
        <v>72</v>
      </c>
      <c r="E36" s="309">
        <v>24</v>
      </c>
      <c r="F36" s="303">
        <v>48</v>
      </c>
      <c r="G36" s="303">
        <v>32</v>
      </c>
      <c r="H36" s="303">
        <f t="shared" si="4"/>
        <v>16</v>
      </c>
      <c r="I36" s="303"/>
      <c r="J36" s="303"/>
      <c r="K36" s="303"/>
      <c r="L36" s="303">
        <v>48</v>
      </c>
      <c r="M36" s="303"/>
      <c r="N36" s="303"/>
      <c r="O36" s="303"/>
      <c r="P36" s="303"/>
      <c r="Q36" s="303"/>
      <c r="R36" s="106">
        <f t="shared" si="5"/>
        <v>2</v>
      </c>
    </row>
    <row r="37" spans="1:18" ht="39" customHeight="1">
      <c r="A37" s="283" t="s">
        <v>83</v>
      </c>
      <c r="B37" s="285" t="s">
        <v>84</v>
      </c>
      <c r="C37" s="283" t="s">
        <v>85</v>
      </c>
      <c r="D37" s="287">
        <f>SUM(D38:D39)</f>
        <v>135</v>
      </c>
      <c r="E37" s="287">
        <f t="shared" ref="E37:Q37" si="6">SUM(E38:E39)</f>
        <v>45</v>
      </c>
      <c r="F37" s="287">
        <f t="shared" si="6"/>
        <v>90</v>
      </c>
      <c r="G37" s="287">
        <f t="shared" si="6"/>
        <v>40</v>
      </c>
      <c r="H37" s="287">
        <f t="shared" si="6"/>
        <v>50</v>
      </c>
      <c r="I37" s="287">
        <f t="shared" si="6"/>
        <v>0</v>
      </c>
      <c r="J37" s="287">
        <f t="shared" si="6"/>
        <v>0</v>
      </c>
      <c r="K37" s="287">
        <f t="shared" si="6"/>
        <v>0</v>
      </c>
      <c r="L37" s="287">
        <f>SUM(L38:L39)</f>
        <v>0</v>
      </c>
      <c r="M37" s="287">
        <f t="shared" si="6"/>
        <v>0</v>
      </c>
      <c r="N37" s="287">
        <f t="shared" si="6"/>
        <v>54</v>
      </c>
      <c r="O37" s="287">
        <f t="shared" si="6"/>
        <v>0</v>
      </c>
      <c r="P37" s="287">
        <f t="shared" si="6"/>
        <v>0</v>
      </c>
      <c r="Q37" s="287">
        <f t="shared" si="6"/>
        <v>36</v>
      </c>
      <c r="R37" s="284"/>
    </row>
    <row r="38" spans="1:18" ht="29.25" customHeight="1">
      <c r="A38" s="303" t="s">
        <v>86</v>
      </c>
      <c r="B38" s="82" t="s">
        <v>87</v>
      </c>
      <c r="C38" s="308" t="s">
        <v>57</v>
      </c>
      <c r="D38" s="309">
        <v>54</v>
      </c>
      <c r="E38" s="309">
        <v>18</v>
      </c>
      <c r="F38" s="303">
        <v>36</v>
      </c>
      <c r="G38" s="303">
        <v>26</v>
      </c>
      <c r="H38" s="303">
        <f t="shared" si="4"/>
        <v>10</v>
      </c>
      <c r="I38" s="303"/>
      <c r="J38" s="303"/>
      <c r="K38" s="303"/>
      <c r="L38" s="303"/>
      <c r="M38" s="303"/>
      <c r="N38" s="303"/>
      <c r="O38" s="303"/>
      <c r="P38" s="303"/>
      <c r="Q38" s="303">
        <v>36</v>
      </c>
      <c r="R38" s="106">
        <v>2</v>
      </c>
    </row>
    <row r="39" spans="1:18" ht="24" customHeight="1">
      <c r="A39" s="303" t="s">
        <v>88</v>
      </c>
      <c r="B39" s="82" t="s">
        <v>89</v>
      </c>
      <c r="C39" s="308" t="s">
        <v>57</v>
      </c>
      <c r="D39" s="309">
        <f>E39+F39</f>
        <v>81</v>
      </c>
      <c r="E39" s="309">
        <f>F39/2</f>
        <v>27</v>
      </c>
      <c r="F39" s="303">
        <v>54</v>
      </c>
      <c r="G39" s="303">
        <v>14</v>
      </c>
      <c r="H39" s="303">
        <f t="shared" si="4"/>
        <v>40</v>
      </c>
      <c r="I39" s="303"/>
      <c r="J39" s="303"/>
      <c r="K39" s="303"/>
      <c r="L39" s="303"/>
      <c r="M39" s="303"/>
      <c r="N39" s="303">
        <v>54</v>
      </c>
      <c r="O39" s="303"/>
      <c r="P39" s="303"/>
      <c r="Q39" s="303"/>
      <c r="R39" s="106">
        <v>2</v>
      </c>
    </row>
    <row r="40" spans="1:18" ht="24" customHeight="1">
      <c r="A40" s="283" t="s">
        <v>90</v>
      </c>
      <c r="B40" s="288" t="s">
        <v>91</v>
      </c>
      <c r="C40" s="286" t="s">
        <v>189</v>
      </c>
      <c r="D40" s="287">
        <f>D41+D57</f>
        <v>3081</v>
      </c>
      <c r="E40" s="287">
        <f t="shared" ref="E40:Q40" si="7">E41+E57</f>
        <v>1027</v>
      </c>
      <c r="F40" s="287">
        <f t="shared" si="7"/>
        <v>2054</v>
      </c>
      <c r="G40" s="287">
        <f t="shared" si="7"/>
        <v>1120</v>
      </c>
      <c r="H40" s="287">
        <f t="shared" si="7"/>
        <v>910</v>
      </c>
      <c r="I40" s="287">
        <f t="shared" si="7"/>
        <v>24</v>
      </c>
      <c r="J40" s="287">
        <f t="shared" si="7"/>
        <v>0</v>
      </c>
      <c r="K40" s="287">
        <f t="shared" si="7"/>
        <v>0</v>
      </c>
      <c r="L40" s="287">
        <f t="shared" si="7"/>
        <v>352</v>
      </c>
      <c r="M40" s="287">
        <f t="shared" si="7"/>
        <v>432</v>
      </c>
      <c r="N40" s="287">
        <f t="shared" si="7"/>
        <v>330</v>
      </c>
      <c r="O40" s="287">
        <f t="shared" si="7"/>
        <v>480</v>
      </c>
      <c r="P40" s="287">
        <f t="shared" si="7"/>
        <v>384</v>
      </c>
      <c r="Q40" s="287">
        <f t="shared" si="7"/>
        <v>76</v>
      </c>
      <c r="R40" s="284"/>
    </row>
    <row r="41" spans="1:18" ht="36.75" customHeight="1">
      <c r="A41" s="283" t="s">
        <v>93</v>
      </c>
      <c r="B41" s="289" t="s">
        <v>94</v>
      </c>
      <c r="C41" s="286" t="s">
        <v>190</v>
      </c>
      <c r="D41" s="287">
        <f>SUM(D42:D56)</f>
        <v>1329</v>
      </c>
      <c r="E41" s="287">
        <f t="shared" ref="E41:Q41" si="8">SUM(E42:E56)</f>
        <v>443</v>
      </c>
      <c r="F41" s="287">
        <f>SUM(F42:F56)</f>
        <v>886</v>
      </c>
      <c r="G41" s="287">
        <f t="shared" si="8"/>
        <v>466</v>
      </c>
      <c r="H41" s="287">
        <f t="shared" si="8"/>
        <v>420</v>
      </c>
      <c r="I41" s="287">
        <f t="shared" si="8"/>
        <v>0</v>
      </c>
      <c r="J41" s="287">
        <f t="shared" si="8"/>
        <v>0</v>
      </c>
      <c r="K41" s="287">
        <f t="shared" si="8"/>
        <v>0</v>
      </c>
      <c r="L41" s="287">
        <f t="shared" si="8"/>
        <v>260</v>
      </c>
      <c r="M41" s="287">
        <f t="shared" si="8"/>
        <v>208</v>
      </c>
      <c r="N41" s="287">
        <f t="shared" si="8"/>
        <v>128</v>
      </c>
      <c r="O41" s="287">
        <f t="shared" si="8"/>
        <v>160</v>
      </c>
      <c r="P41" s="287">
        <f t="shared" si="8"/>
        <v>130</v>
      </c>
      <c r="Q41" s="287">
        <f t="shared" si="8"/>
        <v>0</v>
      </c>
      <c r="R41" s="284"/>
    </row>
    <row r="42" spans="1:18" ht="30" customHeight="1">
      <c r="A42" s="303" t="s">
        <v>96</v>
      </c>
      <c r="B42" s="82" t="s">
        <v>191</v>
      </c>
      <c r="C42" s="308" t="s">
        <v>192</v>
      </c>
      <c r="D42" s="309">
        <f t="shared" ref="D42:D54" si="9">E42+F42</f>
        <v>330</v>
      </c>
      <c r="E42" s="309">
        <f t="shared" ref="E42:E54" si="10">F42/2</f>
        <v>110</v>
      </c>
      <c r="F42" s="303">
        <v>220</v>
      </c>
      <c r="G42" s="303">
        <v>124</v>
      </c>
      <c r="H42" s="303">
        <f t="shared" ref="H42:H56" si="11">F42-G42</f>
        <v>96</v>
      </c>
      <c r="I42" s="303"/>
      <c r="J42" s="303"/>
      <c r="K42" s="303"/>
      <c r="L42" s="303">
        <v>90</v>
      </c>
      <c r="M42" s="303">
        <v>130</v>
      </c>
      <c r="N42" s="303"/>
      <c r="O42" s="303"/>
      <c r="P42" s="303"/>
      <c r="Q42" s="303"/>
      <c r="R42" s="106">
        <v>9</v>
      </c>
    </row>
    <row r="43" spans="1:18" ht="30.75" customHeight="1">
      <c r="A43" s="303" t="s">
        <v>98</v>
      </c>
      <c r="B43" s="312" t="s">
        <v>193</v>
      </c>
      <c r="C43" s="308" t="s">
        <v>36</v>
      </c>
      <c r="D43" s="309">
        <f t="shared" si="9"/>
        <v>57</v>
      </c>
      <c r="E43" s="309">
        <f t="shared" si="10"/>
        <v>19</v>
      </c>
      <c r="F43" s="303">
        <v>38</v>
      </c>
      <c r="G43" s="303">
        <v>26</v>
      </c>
      <c r="H43" s="303">
        <f t="shared" si="11"/>
        <v>12</v>
      </c>
      <c r="I43" s="303"/>
      <c r="J43" s="303"/>
      <c r="K43" s="303"/>
      <c r="L43" s="303">
        <v>38</v>
      </c>
      <c r="M43" s="303"/>
      <c r="N43" s="303"/>
      <c r="O43" s="303"/>
      <c r="P43" s="303"/>
      <c r="Q43" s="303"/>
      <c r="R43" s="106">
        <v>2</v>
      </c>
    </row>
    <row r="44" spans="1:18" ht="31.5" customHeight="1">
      <c r="A44" s="303" t="s">
        <v>100</v>
      </c>
      <c r="B44" s="82" t="s">
        <v>194</v>
      </c>
      <c r="C44" s="308" t="s">
        <v>57</v>
      </c>
      <c r="D44" s="309">
        <f t="shared" si="9"/>
        <v>54</v>
      </c>
      <c r="E44" s="309">
        <f t="shared" si="10"/>
        <v>18</v>
      </c>
      <c r="F44" s="303">
        <v>36</v>
      </c>
      <c r="G44" s="303">
        <v>16</v>
      </c>
      <c r="H44" s="303">
        <f t="shared" si="11"/>
        <v>20</v>
      </c>
      <c r="I44" s="303"/>
      <c r="J44" s="303"/>
      <c r="K44" s="303"/>
      <c r="L44" s="303">
        <v>36</v>
      </c>
      <c r="M44" s="303"/>
      <c r="N44" s="303"/>
      <c r="O44" s="303"/>
      <c r="P44" s="303"/>
      <c r="Q44" s="303"/>
      <c r="R44" s="106">
        <v>2</v>
      </c>
    </row>
    <row r="45" spans="1:18" ht="27" customHeight="1">
      <c r="A45" s="303" t="s">
        <v>102</v>
      </c>
      <c r="B45" s="82" t="s">
        <v>195</v>
      </c>
      <c r="C45" s="308" t="s">
        <v>57</v>
      </c>
      <c r="D45" s="309">
        <f t="shared" si="9"/>
        <v>54</v>
      </c>
      <c r="E45" s="309">
        <f t="shared" si="10"/>
        <v>18</v>
      </c>
      <c r="F45" s="303">
        <v>36</v>
      </c>
      <c r="G45" s="303">
        <v>16</v>
      </c>
      <c r="H45" s="303">
        <f t="shared" si="11"/>
        <v>20</v>
      </c>
      <c r="I45" s="303"/>
      <c r="J45" s="303"/>
      <c r="K45" s="303"/>
      <c r="L45" s="303">
        <v>36</v>
      </c>
      <c r="M45" s="303"/>
      <c r="N45" s="303"/>
      <c r="O45" s="303"/>
      <c r="P45" s="303"/>
      <c r="Q45" s="303"/>
      <c r="R45" s="106">
        <v>2</v>
      </c>
    </row>
    <row r="46" spans="1:18" ht="24" customHeight="1">
      <c r="A46" s="303" t="s">
        <v>104</v>
      </c>
      <c r="B46" s="82" t="s">
        <v>196</v>
      </c>
      <c r="C46" s="308" t="s">
        <v>57</v>
      </c>
      <c r="D46" s="309">
        <f t="shared" si="9"/>
        <v>63</v>
      </c>
      <c r="E46" s="309">
        <f t="shared" si="10"/>
        <v>21</v>
      </c>
      <c r="F46" s="303">
        <v>42</v>
      </c>
      <c r="G46" s="303">
        <v>22</v>
      </c>
      <c r="H46" s="303">
        <f t="shared" si="11"/>
        <v>20</v>
      </c>
      <c r="I46" s="303"/>
      <c r="J46" s="303"/>
      <c r="K46" s="303"/>
      <c r="L46" s="303"/>
      <c r="M46" s="303">
        <v>42</v>
      </c>
      <c r="N46" s="303"/>
      <c r="O46" s="303"/>
      <c r="P46" s="303"/>
      <c r="Q46" s="303"/>
      <c r="R46" s="106">
        <v>2</v>
      </c>
    </row>
    <row r="47" spans="1:18" ht="38.25" customHeight="1">
      <c r="A47" s="303" t="s">
        <v>106</v>
      </c>
      <c r="B47" s="82" t="s">
        <v>116</v>
      </c>
      <c r="C47" s="308" t="s">
        <v>117</v>
      </c>
      <c r="D47" s="309">
        <f t="shared" si="9"/>
        <v>81</v>
      </c>
      <c r="E47" s="309">
        <f t="shared" si="10"/>
        <v>27</v>
      </c>
      <c r="F47" s="303">
        <v>54</v>
      </c>
      <c r="G47" s="303">
        <v>14</v>
      </c>
      <c r="H47" s="303">
        <f t="shared" si="11"/>
        <v>40</v>
      </c>
      <c r="I47" s="303"/>
      <c r="J47" s="303"/>
      <c r="K47" s="303"/>
      <c r="L47" s="303"/>
      <c r="M47" s="303"/>
      <c r="N47" s="303"/>
      <c r="O47" s="303"/>
      <c r="P47" s="303">
        <v>54</v>
      </c>
      <c r="Q47" s="303"/>
      <c r="R47" s="106">
        <v>2</v>
      </c>
    </row>
    <row r="48" spans="1:18" ht="36" customHeight="1">
      <c r="A48" s="303" t="s">
        <v>108</v>
      </c>
      <c r="B48" s="82" t="s">
        <v>197</v>
      </c>
      <c r="C48" s="308" t="s">
        <v>57</v>
      </c>
      <c r="D48" s="309">
        <f t="shared" si="9"/>
        <v>54</v>
      </c>
      <c r="E48" s="309">
        <f t="shared" si="10"/>
        <v>18</v>
      </c>
      <c r="F48" s="303">
        <v>36</v>
      </c>
      <c r="G48" s="303">
        <v>18</v>
      </c>
      <c r="H48" s="303">
        <f t="shared" si="11"/>
        <v>18</v>
      </c>
      <c r="I48" s="303"/>
      <c r="J48" s="303"/>
      <c r="K48" s="303"/>
      <c r="L48" s="303"/>
      <c r="M48" s="303"/>
      <c r="N48" s="303"/>
      <c r="O48" s="303"/>
      <c r="P48" s="303">
        <v>36</v>
      </c>
      <c r="Q48" s="303"/>
      <c r="R48" s="106">
        <v>2</v>
      </c>
    </row>
    <row r="49" spans="1:23" ht="31.5">
      <c r="A49" s="303" t="s">
        <v>110</v>
      </c>
      <c r="B49" s="82" t="s">
        <v>114</v>
      </c>
      <c r="C49" s="308" t="s">
        <v>57</v>
      </c>
      <c r="D49" s="309">
        <f t="shared" si="9"/>
        <v>54</v>
      </c>
      <c r="E49" s="309">
        <f t="shared" si="10"/>
        <v>18</v>
      </c>
      <c r="F49" s="303">
        <v>36</v>
      </c>
      <c r="G49" s="303">
        <v>22</v>
      </c>
      <c r="H49" s="303">
        <f t="shared" si="11"/>
        <v>14</v>
      </c>
      <c r="I49" s="303"/>
      <c r="J49" s="303"/>
      <c r="K49" s="303"/>
      <c r="L49" s="303"/>
      <c r="M49" s="303"/>
      <c r="N49" s="303"/>
      <c r="O49" s="303">
        <v>36</v>
      </c>
      <c r="P49" s="303"/>
      <c r="Q49" s="303"/>
      <c r="R49" s="106">
        <v>2</v>
      </c>
    </row>
    <row r="50" spans="1:23" s="9" customFormat="1" ht="34.5" customHeight="1">
      <c r="A50" s="303" t="s">
        <v>113</v>
      </c>
      <c r="B50" s="82" t="s">
        <v>109</v>
      </c>
      <c r="C50" s="308" t="s">
        <v>57</v>
      </c>
      <c r="D50" s="309">
        <f t="shared" si="9"/>
        <v>54</v>
      </c>
      <c r="E50" s="309">
        <f t="shared" si="10"/>
        <v>18</v>
      </c>
      <c r="F50" s="303">
        <v>36</v>
      </c>
      <c r="G50" s="303">
        <v>22</v>
      </c>
      <c r="H50" s="303">
        <f t="shared" si="11"/>
        <v>14</v>
      </c>
      <c r="I50" s="303"/>
      <c r="J50" s="303"/>
      <c r="K50" s="303"/>
      <c r="L50" s="303"/>
      <c r="M50" s="303"/>
      <c r="N50" s="303">
        <v>36</v>
      </c>
      <c r="O50" s="303"/>
      <c r="P50" s="303"/>
      <c r="Q50" s="303"/>
      <c r="R50" s="106">
        <v>2</v>
      </c>
    </row>
    <row r="51" spans="1:23" ht="21" customHeight="1">
      <c r="A51" s="303" t="s">
        <v>115</v>
      </c>
      <c r="B51" s="82" t="s">
        <v>119</v>
      </c>
      <c r="C51" s="308" t="s">
        <v>57</v>
      </c>
      <c r="D51" s="309">
        <f t="shared" si="9"/>
        <v>54</v>
      </c>
      <c r="E51" s="309">
        <f t="shared" si="10"/>
        <v>18</v>
      </c>
      <c r="F51" s="303">
        <v>36</v>
      </c>
      <c r="G51" s="303">
        <v>22</v>
      </c>
      <c r="H51" s="303">
        <f t="shared" si="11"/>
        <v>14</v>
      </c>
      <c r="I51" s="303"/>
      <c r="J51" s="303"/>
      <c r="K51" s="303"/>
      <c r="L51" s="303"/>
      <c r="M51" s="303">
        <v>36</v>
      </c>
      <c r="N51" s="303"/>
      <c r="O51" s="303"/>
      <c r="P51" s="303"/>
      <c r="Q51" s="303"/>
      <c r="R51" s="106">
        <v>2</v>
      </c>
      <c r="W51" s="313"/>
    </row>
    <row r="52" spans="1:23" ht="24" customHeight="1">
      <c r="A52" s="303" t="s">
        <v>118</v>
      </c>
      <c r="B52" s="82" t="s">
        <v>121</v>
      </c>
      <c r="C52" s="308" t="s">
        <v>57</v>
      </c>
      <c r="D52" s="309">
        <f t="shared" si="9"/>
        <v>102</v>
      </c>
      <c r="E52" s="309">
        <f t="shared" si="10"/>
        <v>34</v>
      </c>
      <c r="F52" s="303">
        <v>68</v>
      </c>
      <c r="G52" s="303">
        <v>46</v>
      </c>
      <c r="H52" s="303">
        <f t="shared" si="11"/>
        <v>22</v>
      </c>
      <c r="I52" s="303"/>
      <c r="J52" s="303"/>
      <c r="K52" s="303"/>
      <c r="L52" s="303"/>
      <c r="M52" s="303"/>
      <c r="N52" s="303"/>
      <c r="O52" s="303">
        <v>68</v>
      </c>
      <c r="P52" s="303"/>
      <c r="Q52" s="303"/>
      <c r="R52" s="106">
        <v>3</v>
      </c>
      <c r="W52" s="313"/>
    </row>
    <row r="53" spans="1:23" ht="23.25" customHeight="1">
      <c r="A53" s="303" t="s">
        <v>120</v>
      </c>
      <c r="B53" s="82" t="s">
        <v>198</v>
      </c>
      <c r="C53" s="308" t="s">
        <v>36</v>
      </c>
      <c r="D53" s="309">
        <f t="shared" si="9"/>
        <v>90</v>
      </c>
      <c r="E53" s="309">
        <f t="shared" si="10"/>
        <v>30</v>
      </c>
      <c r="F53" s="303">
        <v>60</v>
      </c>
      <c r="G53" s="303">
        <v>38</v>
      </c>
      <c r="H53" s="303">
        <f t="shared" si="11"/>
        <v>22</v>
      </c>
      <c r="I53" s="303"/>
      <c r="J53" s="303"/>
      <c r="K53" s="303"/>
      <c r="L53" s="303">
        <v>60</v>
      </c>
      <c r="M53" s="303"/>
      <c r="N53" s="303"/>
      <c r="O53" s="303"/>
      <c r="P53" s="303"/>
      <c r="Q53" s="303"/>
      <c r="R53" s="106">
        <v>3</v>
      </c>
      <c r="W53" s="313"/>
    </row>
    <row r="54" spans="1:23" ht="21.75" customHeight="1">
      <c r="A54" s="303" t="s">
        <v>122</v>
      </c>
      <c r="B54" s="82" t="s">
        <v>199</v>
      </c>
      <c r="C54" s="308" t="s">
        <v>57</v>
      </c>
      <c r="D54" s="309">
        <f t="shared" si="9"/>
        <v>84</v>
      </c>
      <c r="E54" s="309">
        <f t="shared" si="10"/>
        <v>28</v>
      </c>
      <c r="F54" s="303">
        <v>56</v>
      </c>
      <c r="G54" s="303">
        <v>30</v>
      </c>
      <c r="H54" s="303">
        <f t="shared" si="11"/>
        <v>26</v>
      </c>
      <c r="I54" s="303"/>
      <c r="J54" s="303"/>
      <c r="K54" s="303"/>
      <c r="L54" s="303"/>
      <c r="M54" s="303"/>
      <c r="N54" s="303"/>
      <c r="O54" s="303">
        <v>56</v>
      </c>
      <c r="P54" s="303"/>
      <c r="Q54" s="303"/>
      <c r="R54" s="106">
        <v>2</v>
      </c>
    </row>
    <row r="55" spans="1:23" ht="32.25" customHeight="1">
      <c r="A55" s="303" t="s">
        <v>124</v>
      </c>
      <c r="B55" s="82" t="s">
        <v>125</v>
      </c>
      <c r="C55" s="308" t="s">
        <v>36</v>
      </c>
      <c r="D55" s="309">
        <f>E55+F55</f>
        <v>138</v>
      </c>
      <c r="E55" s="309">
        <f>F55/2</f>
        <v>46</v>
      </c>
      <c r="F55" s="303">
        <v>92</v>
      </c>
      <c r="G55" s="303">
        <v>20</v>
      </c>
      <c r="H55" s="303">
        <f t="shared" si="11"/>
        <v>72</v>
      </c>
      <c r="I55" s="303"/>
      <c r="J55" s="303"/>
      <c r="K55" s="303"/>
      <c r="L55" s="303"/>
      <c r="M55" s="303"/>
      <c r="N55" s="303">
        <v>92</v>
      </c>
      <c r="O55" s="303"/>
      <c r="P55" s="303"/>
      <c r="Q55" s="303"/>
      <c r="R55" s="106">
        <v>4</v>
      </c>
    </row>
    <row r="56" spans="1:23" s="9" customFormat="1" ht="17.25" customHeight="1">
      <c r="A56" s="303" t="s">
        <v>200</v>
      </c>
      <c r="B56" s="82" t="s">
        <v>201</v>
      </c>
      <c r="C56" s="308" t="s">
        <v>57</v>
      </c>
      <c r="D56" s="309">
        <f>E56+F56</f>
        <v>60</v>
      </c>
      <c r="E56" s="309">
        <f>F56/2</f>
        <v>20</v>
      </c>
      <c r="F56" s="303">
        <v>40</v>
      </c>
      <c r="G56" s="303">
        <v>30</v>
      </c>
      <c r="H56" s="303">
        <f t="shared" si="11"/>
        <v>10</v>
      </c>
      <c r="I56" s="303"/>
      <c r="J56" s="303"/>
      <c r="K56" s="303"/>
      <c r="L56" s="303"/>
      <c r="M56" s="303"/>
      <c r="N56" s="303"/>
      <c r="O56" s="303"/>
      <c r="P56" s="303">
        <v>40</v>
      </c>
      <c r="Q56" s="303"/>
      <c r="R56" s="106">
        <v>2</v>
      </c>
    </row>
    <row r="57" spans="1:23" ht="18.75" customHeight="1">
      <c r="A57" s="283" t="s">
        <v>130</v>
      </c>
      <c r="B57" s="285" t="s">
        <v>131</v>
      </c>
      <c r="C57" s="286" t="s">
        <v>202</v>
      </c>
      <c r="D57" s="287">
        <f>D58+D62+D66+D70+D74</f>
        <v>1752</v>
      </c>
      <c r="E57" s="287">
        <f t="shared" ref="E57:Q57" si="12">E58+E62+E66+E70+E74</f>
        <v>584</v>
      </c>
      <c r="F57" s="287">
        <f t="shared" si="12"/>
        <v>1168</v>
      </c>
      <c r="G57" s="287">
        <f t="shared" si="12"/>
        <v>654</v>
      </c>
      <c r="H57" s="287">
        <f t="shared" si="12"/>
        <v>490</v>
      </c>
      <c r="I57" s="287">
        <f t="shared" si="12"/>
        <v>24</v>
      </c>
      <c r="J57" s="287">
        <f t="shared" si="12"/>
        <v>0</v>
      </c>
      <c r="K57" s="287">
        <f t="shared" si="12"/>
        <v>0</v>
      </c>
      <c r="L57" s="287">
        <f t="shared" si="12"/>
        <v>92</v>
      </c>
      <c r="M57" s="287">
        <f t="shared" si="12"/>
        <v>224</v>
      </c>
      <c r="N57" s="287">
        <f t="shared" si="12"/>
        <v>202</v>
      </c>
      <c r="O57" s="287">
        <f t="shared" si="12"/>
        <v>320</v>
      </c>
      <c r="P57" s="287">
        <f t="shared" si="12"/>
        <v>254</v>
      </c>
      <c r="Q57" s="287">
        <f t="shared" si="12"/>
        <v>76</v>
      </c>
      <c r="R57" s="284"/>
    </row>
    <row r="58" spans="1:23" ht="47.25">
      <c r="A58" s="283" t="s">
        <v>133</v>
      </c>
      <c r="B58" s="326" t="s">
        <v>203</v>
      </c>
      <c r="C58" s="327" t="s">
        <v>135</v>
      </c>
      <c r="D58" s="287">
        <f>D59</f>
        <v>915</v>
      </c>
      <c r="E58" s="287">
        <f t="shared" ref="E58:Q58" si="13">E59</f>
        <v>305</v>
      </c>
      <c r="F58" s="287">
        <f t="shared" si="13"/>
        <v>610</v>
      </c>
      <c r="G58" s="287">
        <f t="shared" si="13"/>
        <v>348</v>
      </c>
      <c r="H58" s="287">
        <f t="shared" si="13"/>
        <v>250</v>
      </c>
      <c r="I58" s="287">
        <f t="shared" si="13"/>
        <v>12</v>
      </c>
      <c r="J58" s="287">
        <f t="shared" si="13"/>
        <v>0</v>
      </c>
      <c r="K58" s="287">
        <f t="shared" si="13"/>
        <v>0</v>
      </c>
      <c r="L58" s="287">
        <f t="shared" si="13"/>
        <v>92</v>
      </c>
      <c r="M58" s="287">
        <f t="shared" si="13"/>
        <v>224</v>
      </c>
      <c r="N58" s="287">
        <f t="shared" si="13"/>
        <v>94</v>
      </c>
      <c r="O58" s="287">
        <f t="shared" si="13"/>
        <v>200</v>
      </c>
      <c r="P58" s="287">
        <f t="shared" si="13"/>
        <v>0</v>
      </c>
      <c r="Q58" s="287">
        <f t="shared" si="13"/>
        <v>0</v>
      </c>
      <c r="R58" s="284"/>
    </row>
    <row r="59" spans="1:23" ht="47.25">
      <c r="A59" s="303" t="s">
        <v>136</v>
      </c>
      <c r="B59" s="82" t="s">
        <v>204</v>
      </c>
      <c r="C59" s="10" t="s">
        <v>205</v>
      </c>
      <c r="D59" s="8">
        <f>E59+F59</f>
        <v>915</v>
      </c>
      <c r="E59" s="8">
        <f>F59/2</f>
        <v>305</v>
      </c>
      <c r="F59" s="303">
        <v>610</v>
      </c>
      <c r="G59" s="303">
        <v>348</v>
      </c>
      <c r="H59" s="303">
        <v>250</v>
      </c>
      <c r="I59" s="303">
        <v>12</v>
      </c>
      <c r="J59" s="303"/>
      <c r="K59" s="303"/>
      <c r="L59" s="303">
        <v>92</v>
      </c>
      <c r="M59" s="303">
        <v>224</v>
      </c>
      <c r="N59" s="303">
        <v>94</v>
      </c>
      <c r="O59" s="303">
        <v>200</v>
      </c>
      <c r="P59" s="303"/>
      <c r="Q59" s="303"/>
      <c r="R59" s="106">
        <v>25</v>
      </c>
    </row>
    <row r="60" spans="1:23" s="9" customFormat="1" ht="25.5" customHeight="1">
      <c r="A60" s="314" t="s">
        <v>139</v>
      </c>
      <c r="B60" s="82"/>
      <c r="C60" s="303" t="s">
        <v>57</v>
      </c>
      <c r="D60" s="309"/>
      <c r="E60" s="309"/>
      <c r="F60" s="303">
        <v>468</v>
      </c>
      <c r="G60" s="303"/>
      <c r="H60" s="303">
        <f>F60-G60</f>
        <v>468</v>
      </c>
      <c r="I60" s="303"/>
      <c r="J60" s="303"/>
      <c r="K60" s="303"/>
      <c r="L60" s="303">
        <v>72</v>
      </c>
      <c r="M60" s="303">
        <v>288</v>
      </c>
      <c r="N60" s="303"/>
      <c r="O60" s="303">
        <v>108</v>
      </c>
      <c r="P60" s="303"/>
      <c r="Q60" s="303"/>
      <c r="R60" s="106">
        <f>F60/36</f>
        <v>13</v>
      </c>
    </row>
    <row r="61" spans="1:23" ht="31.5" customHeight="1">
      <c r="A61" s="314" t="s">
        <v>140</v>
      </c>
      <c r="B61" s="82"/>
      <c r="C61" s="303" t="s">
        <v>57</v>
      </c>
      <c r="D61" s="309"/>
      <c r="E61" s="309"/>
      <c r="F61" s="303">
        <v>216</v>
      </c>
      <c r="G61" s="303"/>
      <c r="H61" s="303">
        <f>F61-G61</f>
        <v>216</v>
      </c>
      <c r="I61" s="303"/>
      <c r="J61" s="303"/>
      <c r="K61" s="303"/>
      <c r="L61" s="303"/>
      <c r="M61" s="303"/>
      <c r="N61" s="303"/>
      <c r="O61" s="303">
        <v>216</v>
      </c>
      <c r="P61" s="303"/>
      <c r="Q61" s="303"/>
      <c r="R61" s="106">
        <f>F61/36</f>
        <v>6</v>
      </c>
    </row>
    <row r="62" spans="1:23" ht="47.25">
      <c r="A62" s="328" t="s">
        <v>141</v>
      </c>
      <c r="B62" s="285" t="s">
        <v>206</v>
      </c>
      <c r="C62" s="327" t="s">
        <v>135</v>
      </c>
      <c r="D62" s="287">
        <f>D63</f>
        <v>495</v>
      </c>
      <c r="E62" s="287">
        <f t="shared" ref="E62:Q62" si="14">E63</f>
        <v>165</v>
      </c>
      <c r="F62" s="287">
        <f t="shared" si="14"/>
        <v>330</v>
      </c>
      <c r="G62" s="287">
        <f t="shared" si="14"/>
        <v>168</v>
      </c>
      <c r="H62" s="287">
        <f t="shared" si="14"/>
        <v>150</v>
      </c>
      <c r="I62" s="287">
        <f t="shared" si="14"/>
        <v>12</v>
      </c>
      <c r="J62" s="287">
        <f t="shared" si="14"/>
        <v>0</v>
      </c>
      <c r="K62" s="287">
        <f t="shared" si="14"/>
        <v>0</v>
      </c>
      <c r="L62" s="287">
        <f t="shared" si="14"/>
        <v>0</v>
      </c>
      <c r="M62" s="287">
        <f t="shared" si="14"/>
        <v>0</v>
      </c>
      <c r="N62" s="287">
        <f t="shared" si="14"/>
        <v>0</v>
      </c>
      <c r="O62" s="287">
        <f t="shared" si="14"/>
        <v>120</v>
      </c>
      <c r="P62" s="287">
        <f t="shared" si="14"/>
        <v>210</v>
      </c>
      <c r="Q62" s="287">
        <f t="shared" si="14"/>
        <v>0</v>
      </c>
      <c r="R62" s="284"/>
    </row>
    <row r="63" spans="1:23" ht="47.25">
      <c r="A63" s="314" t="s">
        <v>143</v>
      </c>
      <c r="B63" s="82" t="s">
        <v>207</v>
      </c>
      <c r="C63" s="308" t="s">
        <v>208</v>
      </c>
      <c r="D63" s="309">
        <f>E63+F63</f>
        <v>495</v>
      </c>
      <c r="E63" s="309">
        <f>F63/2</f>
        <v>165</v>
      </c>
      <c r="F63" s="303">
        <v>330</v>
      </c>
      <c r="G63" s="303">
        <v>168</v>
      </c>
      <c r="H63" s="303">
        <v>150</v>
      </c>
      <c r="I63" s="303">
        <v>12</v>
      </c>
      <c r="J63" s="303"/>
      <c r="K63" s="303"/>
      <c r="L63" s="303"/>
      <c r="M63" s="303"/>
      <c r="N63" s="303"/>
      <c r="O63" s="303">
        <v>120</v>
      </c>
      <c r="P63" s="303">
        <v>210</v>
      </c>
      <c r="Q63" s="303"/>
      <c r="R63" s="106">
        <v>14</v>
      </c>
    </row>
    <row r="64" spans="1:23" s="9" customFormat="1" ht="27.75" customHeight="1">
      <c r="A64" s="314" t="s">
        <v>209</v>
      </c>
      <c r="B64" s="82"/>
      <c r="C64" s="303" t="s">
        <v>57</v>
      </c>
      <c r="D64" s="309"/>
      <c r="E64" s="309"/>
      <c r="F64" s="303">
        <v>144</v>
      </c>
      <c r="G64" s="303"/>
      <c r="H64" s="303">
        <f t="shared" ref="H64:H77" si="15">F64-G64</f>
        <v>144</v>
      </c>
      <c r="I64" s="303"/>
      <c r="J64" s="303"/>
      <c r="K64" s="303"/>
      <c r="L64" s="303"/>
      <c r="M64" s="303"/>
      <c r="N64" s="303"/>
      <c r="O64" s="303"/>
      <c r="P64" s="303">
        <v>144</v>
      </c>
      <c r="Q64" s="303"/>
      <c r="R64" s="106">
        <f>F64/36</f>
        <v>4</v>
      </c>
    </row>
    <row r="65" spans="1:23">
      <c r="A65" s="314" t="s">
        <v>147</v>
      </c>
      <c r="B65" s="82"/>
      <c r="C65" s="303" t="s">
        <v>57</v>
      </c>
      <c r="D65" s="309"/>
      <c r="E65" s="309"/>
      <c r="F65" s="303">
        <v>108</v>
      </c>
      <c r="G65" s="303"/>
      <c r="H65" s="303">
        <f t="shared" si="15"/>
        <v>108</v>
      </c>
      <c r="I65" s="303"/>
      <c r="J65" s="303"/>
      <c r="K65" s="303"/>
      <c r="L65" s="303"/>
      <c r="M65" s="303"/>
      <c r="N65" s="303"/>
      <c r="O65" s="303"/>
      <c r="P65" s="303"/>
      <c r="Q65" s="303">
        <v>108</v>
      </c>
      <c r="R65" s="106">
        <f>F65/36</f>
        <v>3</v>
      </c>
    </row>
    <row r="66" spans="1:23" ht="47.25">
      <c r="A66" s="328" t="s">
        <v>148</v>
      </c>
      <c r="B66" s="285" t="s">
        <v>210</v>
      </c>
      <c r="C66" s="283" t="s">
        <v>135</v>
      </c>
      <c r="D66" s="287">
        <f>D67</f>
        <v>126</v>
      </c>
      <c r="E66" s="287">
        <f t="shared" ref="E66:Q66" si="16">E67</f>
        <v>42</v>
      </c>
      <c r="F66" s="287">
        <f t="shared" si="16"/>
        <v>84</v>
      </c>
      <c r="G66" s="287">
        <f t="shared" si="16"/>
        <v>48</v>
      </c>
      <c r="H66" s="287">
        <f t="shared" si="16"/>
        <v>36</v>
      </c>
      <c r="I66" s="287">
        <f t="shared" si="16"/>
        <v>0</v>
      </c>
      <c r="J66" s="287">
        <f t="shared" si="16"/>
        <v>0</v>
      </c>
      <c r="K66" s="287">
        <f t="shared" si="16"/>
        <v>0</v>
      </c>
      <c r="L66" s="287">
        <f t="shared" si="16"/>
        <v>0</v>
      </c>
      <c r="M66" s="287">
        <f t="shared" si="16"/>
        <v>0</v>
      </c>
      <c r="N66" s="287">
        <f t="shared" si="16"/>
        <v>0</v>
      </c>
      <c r="O66" s="287">
        <f t="shared" si="16"/>
        <v>0</v>
      </c>
      <c r="P66" s="287">
        <f t="shared" si="16"/>
        <v>44</v>
      </c>
      <c r="Q66" s="287">
        <f t="shared" si="16"/>
        <v>40</v>
      </c>
      <c r="R66" s="284"/>
    </row>
    <row r="67" spans="1:23" ht="47.25">
      <c r="A67" s="314" t="s">
        <v>150</v>
      </c>
      <c r="B67" s="82" t="s">
        <v>211</v>
      </c>
      <c r="C67" s="303" t="s">
        <v>212</v>
      </c>
      <c r="D67" s="309">
        <v>126</v>
      </c>
      <c r="E67" s="309">
        <v>42</v>
      </c>
      <c r="F67" s="303">
        <v>84</v>
      </c>
      <c r="G67" s="6">
        <v>48</v>
      </c>
      <c r="H67" s="303">
        <f t="shared" si="15"/>
        <v>36</v>
      </c>
      <c r="I67" s="303"/>
      <c r="J67" s="303"/>
      <c r="K67" s="303"/>
      <c r="L67" s="303"/>
      <c r="M67" s="303"/>
      <c r="N67" s="303"/>
      <c r="O67" s="303"/>
      <c r="P67" s="303">
        <v>44</v>
      </c>
      <c r="Q67" s="303">
        <v>40</v>
      </c>
      <c r="R67" s="106">
        <v>4</v>
      </c>
    </row>
    <row r="68" spans="1:23" s="9" customFormat="1" ht="30" customHeight="1">
      <c r="A68" s="314" t="s">
        <v>152</v>
      </c>
      <c r="B68" s="82"/>
      <c r="C68" s="303" t="s">
        <v>57</v>
      </c>
      <c r="D68" s="309"/>
      <c r="E68" s="309"/>
      <c r="F68" s="303">
        <v>72</v>
      </c>
      <c r="G68" s="303"/>
      <c r="H68" s="303">
        <f t="shared" si="15"/>
        <v>72</v>
      </c>
      <c r="I68" s="303"/>
      <c r="J68" s="303"/>
      <c r="K68" s="303"/>
      <c r="L68" s="303"/>
      <c r="M68" s="303"/>
      <c r="N68" s="303"/>
      <c r="O68" s="303"/>
      <c r="P68" s="303"/>
      <c r="Q68" s="303">
        <v>72</v>
      </c>
      <c r="R68" s="106">
        <f>F68/36</f>
        <v>2</v>
      </c>
    </row>
    <row r="69" spans="1:23">
      <c r="A69" s="314" t="s">
        <v>153</v>
      </c>
      <c r="B69" s="82"/>
      <c r="C69" s="303" t="s">
        <v>57</v>
      </c>
      <c r="D69" s="309"/>
      <c r="E69" s="309"/>
      <c r="F69" s="303">
        <v>36</v>
      </c>
      <c r="G69" s="303"/>
      <c r="H69" s="303">
        <f t="shared" si="15"/>
        <v>36</v>
      </c>
      <c r="I69" s="303"/>
      <c r="J69" s="303"/>
      <c r="K69" s="303"/>
      <c r="L69" s="303"/>
      <c r="M69" s="303"/>
      <c r="N69" s="303"/>
      <c r="O69" s="303"/>
      <c r="P69" s="303"/>
      <c r="Q69" s="303">
        <v>36</v>
      </c>
      <c r="R69" s="106">
        <f>F69/36</f>
        <v>1</v>
      </c>
    </row>
    <row r="70" spans="1:23" ht="31.5">
      <c r="A70" s="328" t="s">
        <v>154</v>
      </c>
      <c r="B70" s="285" t="s">
        <v>213</v>
      </c>
      <c r="C70" s="283" t="s">
        <v>135</v>
      </c>
      <c r="D70" s="287">
        <f>D71</f>
        <v>54</v>
      </c>
      <c r="E70" s="287">
        <f t="shared" ref="E70:Q70" si="17">E71</f>
        <v>18</v>
      </c>
      <c r="F70" s="287">
        <f t="shared" si="17"/>
        <v>36</v>
      </c>
      <c r="G70" s="287">
        <f t="shared" si="17"/>
        <v>30</v>
      </c>
      <c r="H70" s="287">
        <f t="shared" si="17"/>
        <v>6</v>
      </c>
      <c r="I70" s="287">
        <f t="shared" si="17"/>
        <v>0</v>
      </c>
      <c r="J70" s="287">
        <f t="shared" si="17"/>
        <v>0</v>
      </c>
      <c r="K70" s="287">
        <f t="shared" si="17"/>
        <v>0</v>
      </c>
      <c r="L70" s="287">
        <f t="shared" si="17"/>
        <v>0</v>
      </c>
      <c r="M70" s="287">
        <f t="shared" si="17"/>
        <v>0</v>
      </c>
      <c r="N70" s="287">
        <f t="shared" si="17"/>
        <v>0</v>
      </c>
      <c r="O70" s="287">
        <f t="shared" si="17"/>
        <v>0</v>
      </c>
      <c r="P70" s="287">
        <f t="shared" si="17"/>
        <v>0</v>
      </c>
      <c r="Q70" s="287">
        <f t="shared" si="17"/>
        <v>36</v>
      </c>
      <c r="R70" s="284"/>
    </row>
    <row r="71" spans="1:23" ht="31.5">
      <c r="A71" s="314" t="s">
        <v>156</v>
      </c>
      <c r="B71" s="82" t="s">
        <v>214</v>
      </c>
      <c r="C71" s="6" t="s">
        <v>57</v>
      </c>
      <c r="D71" s="309">
        <v>54</v>
      </c>
      <c r="E71" s="309">
        <v>18</v>
      </c>
      <c r="F71" s="303">
        <v>36</v>
      </c>
      <c r="G71" s="303">
        <v>30</v>
      </c>
      <c r="H71" s="303">
        <f t="shared" si="15"/>
        <v>6</v>
      </c>
      <c r="I71" s="6"/>
      <c r="J71" s="6"/>
      <c r="K71" s="6"/>
      <c r="L71" s="303"/>
      <c r="M71" s="303"/>
      <c r="N71" s="303"/>
      <c r="O71" s="303"/>
      <c r="P71" s="303"/>
      <c r="Q71" s="303">
        <v>36</v>
      </c>
      <c r="R71" s="106">
        <v>2</v>
      </c>
    </row>
    <row r="72" spans="1:23" s="9" customFormat="1">
      <c r="A72" s="314" t="s">
        <v>159</v>
      </c>
      <c r="B72" s="82"/>
      <c r="C72" s="303" t="s">
        <v>57</v>
      </c>
      <c r="D72" s="309"/>
      <c r="E72" s="309"/>
      <c r="F72" s="303">
        <v>72</v>
      </c>
      <c r="G72" s="303"/>
      <c r="H72" s="303">
        <f t="shared" si="15"/>
        <v>72</v>
      </c>
      <c r="I72" s="303"/>
      <c r="J72" s="303"/>
      <c r="K72" s="303"/>
      <c r="L72" s="303"/>
      <c r="M72" s="303"/>
      <c r="N72" s="303"/>
      <c r="O72" s="303"/>
      <c r="P72" s="303"/>
      <c r="Q72" s="303">
        <v>72</v>
      </c>
      <c r="R72" s="106">
        <f>F72/36</f>
        <v>2</v>
      </c>
    </row>
    <row r="73" spans="1:23" ht="39" customHeight="1">
      <c r="A73" s="303" t="s">
        <v>160</v>
      </c>
      <c r="B73" s="82"/>
      <c r="C73" s="303" t="s">
        <v>57</v>
      </c>
      <c r="D73" s="309"/>
      <c r="E73" s="309"/>
      <c r="F73" s="303">
        <v>36</v>
      </c>
      <c r="G73" s="303"/>
      <c r="H73" s="303">
        <f t="shared" si="15"/>
        <v>36</v>
      </c>
      <c r="I73" s="303"/>
      <c r="J73" s="303"/>
      <c r="K73" s="303"/>
      <c r="L73" s="303"/>
      <c r="M73" s="303"/>
      <c r="N73" s="303"/>
      <c r="O73" s="303"/>
      <c r="P73" s="303"/>
      <c r="Q73" s="303">
        <v>36</v>
      </c>
      <c r="R73" s="106">
        <f>F73/36</f>
        <v>1</v>
      </c>
    </row>
    <row r="74" spans="1:23" ht="31.5">
      <c r="A74" s="283" t="s">
        <v>161</v>
      </c>
      <c r="B74" s="285" t="s">
        <v>215</v>
      </c>
      <c r="C74" s="283" t="s">
        <v>135</v>
      </c>
      <c r="D74" s="287">
        <f>D75</f>
        <v>162</v>
      </c>
      <c r="E74" s="287">
        <f t="shared" ref="E74:Q74" si="18">E75</f>
        <v>54</v>
      </c>
      <c r="F74" s="287">
        <f t="shared" si="18"/>
        <v>108</v>
      </c>
      <c r="G74" s="287">
        <f t="shared" si="18"/>
        <v>60</v>
      </c>
      <c r="H74" s="287">
        <f t="shared" si="18"/>
        <v>48</v>
      </c>
      <c r="I74" s="287">
        <f t="shared" si="18"/>
        <v>0</v>
      </c>
      <c r="J74" s="287">
        <f t="shared" si="18"/>
        <v>0</v>
      </c>
      <c r="K74" s="287">
        <f t="shared" si="18"/>
        <v>0</v>
      </c>
      <c r="L74" s="287">
        <f t="shared" si="18"/>
        <v>0</v>
      </c>
      <c r="M74" s="287">
        <f t="shared" si="18"/>
        <v>0</v>
      </c>
      <c r="N74" s="287">
        <f t="shared" si="18"/>
        <v>108</v>
      </c>
      <c r="O74" s="287">
        <f t="shared" si="18"/>
        <v>0</v>
      </c>
      <c r="P74" s="287">
        <f t="shared" si="18"/>
        <v>0</v>
      </c>
      <c r="Q74" s="287">
        <f t="shared" si="18"/>
        <v>0</v>
      </c>
      <c r="R74" s="284"/>
    </row>
    <row r="75" spans="1:23" ht="33.75" customHeight="1">
      <c r="A75" s="312" t="s">
        <v>216</v>
      </c>
      <c r="B75" s="82" t="s">
        <v>217</v>
      </c>
      <c r="C75" s="6" t="s">
        <v>36</v>
      </c>
      <c r="D75" s="309">
        <v>162</v>
      </c>
      <c r="E75" s="309">
        <v>54</v>
      </c>
      <c r="F75" s="303">
        <v>108</v>
      </c>
      <c r="G75" s="308">
        <v>60</v>
      </c>
      <c r="H75" s="303">
        <f t="shared" si="15"/>
        <v>48</v>
      </c>
      <c r="I75" s="303"/>
      <c r="J75" s="303"/>
      <c r="K75" s="303"/>
      <c r="L75" s="303"/>
      <c r="M75" s="303"/>
      <c r="N75" s="303">
        <v>108</v>
      </c>
      <c r="O75" s="303"/>
      <c r="P75" s="303"/>
      <c r="Q75" s="303"/>
      <c r="R75" s="106">
        <v>5</v>
      </c>
    </row>
    <row r="76" spans="1:23" ht="30" customHeight="1">
      <c r="A76" s="315" t="s">
        <v>218</v>
      </c>
      <c r="B76" s="82"/>
      <c r="C76" s="303" t="s">
        <v>57</v>
      </c>
      <c r="D76" s="309"/>
      <c r="E76" s="309"/>
      <c r="F76" s="303">
        <v>108</v>
      </c>
      <c r="G76" s="82"/>
      <c r="H76" s="303"/>
      <c r="I76" s="303"/>
      <c r="J76" s="303"/>
      <c r="K76" s="303"/>
      <c r="L76" s="303"/>
      <c r="M76" s="303"/>
      <c r="N76" s="303">
        <v>108</v>
      </c>
      <c r="O76" s="303"/>
      <c r="P76" s="303"/>
      <c r="Q76" s="303"/>
      <c r="R76" s="106">
        <f>F76/36</f>
        <v>3</v>
      </c>
    </row>
    <row r="77" spans="1:23" ht="28.5" customHeight="1">
      <c r="A77" s="312" t="s">
        <v>219</v>
      </c>
      <c r="B77" s="82"/>
      <c r="C77" s="303" t="s">
        <v>57</v>
      </c>
      <c r="D77" s="309"/>
      <c r="E77" s="309"/>
      <c r="F77" s="303">
        <v>36</v>
      </c>
      <c r="G77" s="82"/>
      <c r="H77" s="303">
        <f t="shared" si="15"/>
        <v>36</v>
      </c>
      <c r="I77" s="303"/>
      <c r="J77" s="303"/>
      <c r="K77" s="303"/>
      <c r="L77" s="303"/>
      <c r="M77" s="303"/>
      <c r="N77" s="303">
        <v>36</v>
      </c>
      <c r="O77" s="303"/>
      <c r="P77" s="303"/>
      <c r="Q77" s="303"/>
      <c r="R77" s="106">
        <f>F77/36</f>
        <v>1</v>
      </c>
      <c r="U77" s="320"/>
      <c r="V77" s="320"/>
      <c r="W77" s="320"/>
    </row>
    <row r="78" spans="1:23" ht="15" customHeight="1">
      <c r="A78" s="905" t="s">
        <v>176</v>
      </c>
      <c r="B78" s="906"/>
      <c r="C78" s="329" t="s">
        <v>220</v>
      </c>
      <c r="D78" s="330">
        <f t="shared" ref="D78:Q78" si="19">D15+D30+D37+D40</f>
        <v>6048</v>
      </c>
      <c r="E78" s="330">
        <f t="shared" si="19"/>
        <v>2016</v>
      </c>
      <c r="F78" s="330">
        <f t="shared" si="19"/>
        <v>4032</v>
      </c>
      <c r="G78" s="330">
        <f t="shared" si="19"/>
        <v>2157</v>
      </c>
      <c r="H78" s="330">
        <f t="shared" si="19"/>
        <v>1851</v>
      </c>
      <c r="I78" s="330">
        <f t="shared" si="19"/>
        <v>24</v>
      </c>
      <c r="J78" s="330">
        <f t="shared" si="19"/>
        <v>576</v>
      </c>
      <c r="K78" s="330">
        <f t="shared" si="19"/>
        <v>828</v>
      </c>
      <c r="L78" s="330">
        <f t="shared" si="19"/>
        <v>504</v>
      </c>
      <c r="M78" s="330">
        <f t="shared" si="19"/>
        <v>540</v>
      </c>
      <c r="N78" s="330">
        <f t="shared" si="19"/>
        <v>432</v>
      </c>
      <c r="O78" s="330">
        <f t="shared" si="19"/>
        <v>540</v>
      </c>
      <c r="P78" s="330">
        <f t="shared" si="19"/>
        <v>432</v>
      </c>
      <c r="Q78" s="330">
        <f t="shared" si="19"/>
        <v>180</v>
      </c>
      <c r="R78" s="129">
        <f>SUM(R15:R77)</f>
        <v>213</v>
      </c>
    </row>
    <row r="79" spans="1:23" ht="15.75" customHeight="1">
      <c r="A79" s="11" t="s">
        <v>221</v>
      </c>
      <c r="B79" s="12"/>
      <c r="C79" s="12"/>
      <c r="D79" s="12"/>
      <c r="E79" s="163"/>
      <c r="F79" s="885" t="s">
        <v>179</v>
      </c>
      <c r="G79" s="907" t="s">
        <v>180</v>
      </c>
      <c r="H79" s="907"/>
      <c r="I79" s="908"/>
      <c r="J79" s="893">
        <v>11</v>
      </c>
      <c r="K79" s="893">
        <v>11</v>
      </c>
      <c r="L79" s="893">
        <v>10</v>
      </c>
      <c r="M79" s="893">
        <v>7</v>
      </c>
      <c r="N79" s="893">
        <v>7</v>
      </c>
      <c r="O79" s="893">
        <v>7</v>
      </c>
      <c r="P79" s="893">
        <v>7</v>
      </c>
      <c r="Q79" s="893">
        <v>6</v>
      </c>
      <c r="R79" s="873"/>
    </row>
    <row r="80" spans="1:23">
      <c r="A80" s="162"/>
      <c r="B80" s="163"/>
      <c r="C80" s="163"/>
      <c r="D80" s="163"/>
      <c r="E80" s="163"/>
      <c r="F80" s="885"/>
      <c r="G80" s="883"/>
      <c r="H80" s="883"/>
      <c r="I80" s="884"/>
      <c r="J80" s="894"/>
      <c r="K80" s="894"/>
      <c r="L80" s="894"/>
      <c r="M80" s="894"/>
      <c r="N80" s="894"/>
      <c r="O80" s="894"/>
      <c r="P80" s="894"/>
      <c r="Q80" s="894"/>
      <c r="R80" s="873"/>
    </row>
    <row r="81" spans="1:18">
      <c r="A81" s="162"/>
      <c r="B81" s="163"/>
      <c r="C81" s="163"/>
      <c r="D81" s="163"/>
      <c r="E81" s="163"/>
      <c r="F81" s="885"/>
      <c r="G81" s="821" t="s">
        <v>481</v>
      </c>
      <c r="H81" s="821"/>
      <c r="I81" s="822"/>
      <c r="J81" s="334">
        <f>J78/2</f>
        <v>288</v>
      </c>
      <c r="K81" s="334">
        <f t="shared" ref="K81:Q81" si="20">K78/2</f>
        <v>414</v>
      </c>
      <c r="L81" s="334">
        <f t="shared" si="20"/>
        <v>252</v>
      </c>
      <c r="M81" s="334">
        <f t="shared" si="20"/>
        <v>270</v>
      </c>
      <c r="N81" s="334">
        <f t="shared" si="20"/>
        <v>216</v>
      </c>
      <c r="O81" s="334">
        <f t="shared" si="20"/>
        <v>270</v>
      </c>
      <c r="P81" s="334">
        <f t="shared" si="20"/>
        <v>216</v>
      </c>
      <c r="Q81" s="334">
        <f t="shared" si="20"/>
        <v>90</v>
      </c>
      <c r="R81" s="873"/>
    </row>
    <row r="82" spans="1:18" ht="14.25" customHeight="1">
      <c r="A82" s="162" t="s">
        <v>461</v>
      </c>
      <c r="B82" s="163"/>
      <c r="C82" s="163"/>
      <c r="D82" s="163"/>
      <c r="E82" s="163"/>
      <c r="F82" s="885"/>
      <c r="G82" s="316" t="s">
        <v>181</v>
      </c>
      <c r="H82" s="316"/>
      <c r="I82" s="317"/>
      <c r="J82" s="335"/>
      <c r="K82" s="335"/>
      <c r="L82" s="336">
        <v>72</v>
      </c>
      <c r="M82" s="336">
        <v>288</v>
      </c>
      <c r="N82" s="336">
        <v>108</v>
      </c>
      <c r="O82" s="336">
        <v>108</v>
      </c>
      <c r="P82" s="336">
        <v>144</v>
      </c>
      <c r="Q82" s="336">
        <v>144</v>
      </c>
      <c r="R82" s="873"/>
    </row>
    <row r="83" spans="1:18">
      <c r="A83" s="162" t="s">
        <v>298</v>
      </c>
      <c r="B83" s="163"/>
      <c r="C83" s="163"/>
      <c r="D83" s="163"/>
      <c r="E83" s="163"/>
      <c r="F83" s="885"/>
      <c r="G83" s="895" t="s">
        <v>463</v>
      </c>
      <c r="H83" s="895"/>
      <c r="I83" s="895"/>
      <c r="J83" s="898"/>
      <c r="K83" s="901"/>
      <c r="L83" s="878"/>
      <c r="M83" s="878"/>
      <c r="N83" s="878">
        <v>36</v>
      </c>
      <c r="O83" s="878">
        <v>216</v>
      </c>
      <c r="P83" s="878">
        <v>0</v>
      </c>
      <c r="Q83" s="878">
        <v>180</v>
      </c>
      <c r="R83" s="873"/>
    </row>
    <row r="84" spans="1:18">
      <c r="A84" s="162" t="s">
        <v>299</v>
      </c>
      <c r="B84" s="163"/>
      <c r="C84" s="163"/>
      <c r="D84" s="163"/>
      <c r="E84" s="163"/>
      <c r="F84" s="885"/>
      <c r="G84" s="896"/>
      <c r="H84" s="896"/>
      <c r="I84" s="896"/>
      <c r="J84" s="899"/>
      <c r="K84" s="902"/>
      <c r="L84" s="878"/>
      <c r="M84" s="878"/>
      <c r="N84" s="878"/>
      <c r="O84" s="878"/>
      <c r="P84" s="878"/>
      <c r="Q84" s="878"/>
      <c r="R84" s="873"/>
    </row>
    <row r="85" spans="1:18" ht="20.25" customHeight="1">
      <c r="A85" s="165"/>
      <c r="B85" s="111"/>
      <c r="C85" s="111"/>
      <c r="D85" s="111"/>
      <c r="E85" s="111"/>
      <c r="F85" s="885"/>
      <c r="G85" s="897"/>
      <c r="H85" s="897"/>
      <c r="I85" s="897"/>
      <c r="J85" s="900"/>
      <c r="K85" s="903"/>
      <c r="L85" s="878"/>
      <c r="M85" s="878"/>
      <c r="N85" s="878"/>
      <c r="O85" s="878"/>
      <c r="P85" s="878"/>
      <c r="Q85" s="878"/>
      <c r="R85" s="873"/>
    </row>
    <row r="86" spans="1:18" ht="20.25" customHeight="1" thickBot="1">
      <c r="A86" s="165"/>
      <c r="B86" s="111"/>
      <c r="C86" s="111"/>
      <c r="D86" s="111"/>
      <c r="E86" s="111"/>
      <c r="F86" s="885"/>
      <c r="G86" s="823" t="s">
        <v>482</v>
      </c>
      <c r="H86" s="823"/>
      <c r="I86" s="823"/>
      <c r="J86" s="308"/>
      <c r="K86" s="308"/>
      <c r="L86" s="336"/>
      <c r="M86" s="336"/>
      <c r="N86" s="336"/>
      <c r="O86" s="336"/>
      <c r="P86" s="336"/>
      <c r="Q86" s="336">
        <v>144</v>
      </c>
      <c r="R86" s="873"/>
    </row>
    <row r="87" spans="1:18" ht="20.25" customHeight="1" thickBot="1">
      <c r="A87" s="165"/>
      <c r="B87" s="111"/>
      <c r="C87" s="111"/>
      <c r="D87" s="111"/>
      <c r="E87" s="111"/>
      <c r="F87" s="885"/>
      <c r="G87" s="874">
        <f>SUM(J87:Q87)</f>
        <v>1440</v>
      </c>
      <c r="H87" s="874"/>
      <c r="I87" s="875"/>
      <c r="J87" s="337">
        <f>SUM(J82:J86)</f>
        <v>0</v>
      </c>
      <c r="K87" s="337">
        <f t="shared" ref="K87:P87" si="21">SUM(K82:K86)</f>
        <v>0</v>
      </c>
      <c r="L87" s="337">
        <f>SUM(L82:L86)</f>
        <v>72</v>
      </c>
      <c r="M87" s="337">
        <f t="shared" si="21"/>
        <v>288</v>
      </c>
      <c r="N87" s="337">
        <f t="shared" si="21"/>
        <v>144</v>
      </c>
      <c r="O87" s="337">
        <f t="shared" si="21"/>
        <v>324</v>
      </c>
      <c r="P87" s="337">
        <f t="shared" si="21"/>
        <v>144</v>
      </c>
      <c r="Q87" s="337">
        <f>SUM(Q82:Q86)</f>
        <v>468</v>
      </c>
      <c r="R87" s="873"/>
    </row>
    <row r="88" spans="1:18">
      <c r="A88" s="318"/>
      <c r="B88" s="16"/>
      <c r="C88" s="20"/>
      <c r="D88" s="20"/>
      <c r="E88" s="16"/>
      <c r="F88" s="885"/>
      <c r="G88" s="880" t="s">
        <v>183</v>
      </c>
      <c r="H88" s="880"/>
      <c r="I88" s="881"/>
      <c r="J88" s="335">
        <v>2</v>
      </c>
      <c r="K88" s="335">
        <v>2</v>
      </c>
      <c r="L88" s="336">
        <v>3</v>
      </c>
      <c r="M88" s="336">
        <v>2</v>
      </c>
      <c r="N88" s="336">
        <v>2</v>
      </c>
      <c r="O88" s="336">
        <v>2</v>
      </c>
      <c r="P88" s="336">
        <v>1</v>
      </c>
      <c r="Q88" s="336">
        <v>1</v>
      </c>
      <c r="R88" s="873"/>
    </row>
    <row r="89" spans="1:18">
      <c r="A89" s="15"/>
      <c r="B89" s="20"/>
      <c r="C89" s="17"/>
      <c r="D89" s="17"/>
      <c r="E89" s="332"/>
      <c r="F89" s="885"/>
      <c r="G89" s="882" t="s">
        <v>184</v>
      </c>
      <c r="H89" s="882"/>
      <c r="I89" s="882"/>
      <c r="J89" s="335">
        <v>2</v>
      </c>
      <c r="K89" s="335">
        <v>8</v>
      </c>
      <c r="L89" s="336">
        <v>5</v>
      </c>
      <c r="M89" s="336">
        <v>3</v>
      </c>
      <c r="N89" s="336">
        <v>3</v>
      </c>
      <c r="O89" s="336">
        <v>3</v>
      </c>
      <c r="P89" s="336">
        <v>4</v>
      </c>
      <c r="Q89" s="336">
        <v>4</v>
      </c>
      <c r="R89" s="873"/>
    </row>
    <row r="90" spans="1:18">
      <c r="A90" s="18"/>
      <c r="B90" s="19"/>
      <c r="C90" s="319"/>
      <c r="D90" s="319"/>
      <c r="E90" s="319"/>
      <c r="F90" s="885"/>
      <c r="G90" s="883" t="s">
        <v>185</v>
      </c>
      <c r="H90" s="883"/>
      <c r="I90" s="884"/>
      <c r="J90" s="338">
        <v>0</v>
      </c>
      <c r="K90" s="338">
        <v>0</v>
      </c>
      <c r="L90" s="303">
        <v>1</v>
      </c>
      <c r="M90" s="303">
        <v>1</v>
      </c>
      <c r="N90" s="303">
        <v>1</v>
      </c>
      <c r="O90" s="303">
        <v>1</v>
      </c>
      <c r="P90" s="303">
        <v>1</v>
      </c>
      <c r="Q90" s="303">
        <v>0</v>
      </c>
      <c r="R90" s="873"/>
    </row>
    <row r="91" spans="1:18" ht="15" customHeight="1">
      <c r="A91" s="878"/>
      <c r="B91" s="878"/>
      <c r="C91" s="878"/>
      <c r="D91" s="878"/>
      <c r="E91" s="879"/>
      <c r="F91" s="885"/>
      <c r="G91" s="876"/>
      <c r="H91" s="876"/>
      <c r="I91" s="877"/>
      <c r="J91" s="33">
        <f>SUM(J88:J90)</f>
        <v>4</v>
      </c>
      <c r="K91" s="33">
        <f t="shared" ref="K91:Q91" si="22">SUM(K88:K90)</f>
        <v>10</v>
      </c>
      <c r="L91" s="33">
        <f t="shared" si="22"/>
        <v>9</v>
      </c>
      <c r="M91" s="33">
        <f t="shared" si="22"/>
        <v>6</v>
      </c>
      <c r="N91" s="33">
        <f t="shared" si="22"/>
        <v>6</v>
      </c>
      <c r="O91" s="33">
        <f t="shared" si="22"/>
        <v>6</v>
      </c>
      <c r="P91" s="33">
        <f t="shared" si="22"/>
        <v>6</v>
      </c>
      <c r="Q91" s="33">
        <f t="shared" si="22"/>
        <v>5</v>
      </c>
      <c r="R91" s="873"/>
    </row>
    <row r="92" spans="1:18" ht="15" customHeight="1">
      <c r="B92" s="320"/>
      <c r="R92" s="333"/>
    </row>
    <row r="93" spans="1:18" ht="15" customHeight="1">
      <c r="R93" s="333"/>
    </row>
    <row r="94" spans="1:18" ht="15" customHeight="1">
      <c r="R94" s="333"/>
    </row>
    <row r="95" spans="1:18">
      <c r="R95" s="111"/>
    </row>
    <row r="96" spans="1:18">
      <c r="R96" s="111"/>
    </row>
    <row r="97" spans="18:18">
      <c r="R97" s="111"/>
    </row>
    <row r="98" spans="18:18">
      <c r="R98" s="111"/>
    </row>
    <row r="99" spans="18:18">
      <c r="R99" s="111"/>
    </row>
    <row r="100" spans="18:18">
      <c r="R100" s="111"/>
    </row>
    <row r="101" spans="18:18">
      <c r="R101" s="111"/>
    </row>
    <row r="102" spans="18:18">
      <c r="R102" s="111"/>
    </row>
    <row r="103" spans="18:18">
      <c r="R103" s="111"/>
    </row>
    <row r="104" spans="18:18">
      <c r="R104" s="111"/>
    </row>
    <row r="105" spans="18:18">
      <c r="R105" s="111"/>
    </row>
    <row r="106" spans="18:18">
      <c r="R106" s="111"/>
    </row>
    <row r="107" spans="18:18">
      <c r="R107" s="111"/>
    </row>
    <row r="108" spans="18:18">
      <c r="R108" s="111"/>
    </row>
  </sheetData>
  <mergeCells count="56">
    <mergeCell ref="F6:K6"/>
    <mergeCell ref="N6:Q6"/>
    <mergeCell ref="A9:A13"/>
    <mergeCell ref="B9:B13"/>
    <mergeCell ref="C9:C13"/>
    <mergeCell ref="D9:I9"/>
    <mergeCell ref="J9:Q9"/>
    <mergeCell ref="D10:D13"/>
    <mergeCell ref="E10:E13"/>
    <mergeCell ref="F10:I10"/>
    <mergeCell ref="N10:O10"/>
    <mergeCell ref="P10:Q10"/>
    <mergeCell ref="J12:J13"/>
    <mergeCell ref="K12:K13"/>
    <mergeCell ref="L12:L13"/>
    <mergeCell ref="M12:M13"/>
    <mergeCell ref="G79:I80"/>
    <mergeCell ref="J79:J80"/>
    <mergeCell ref="K79:K80"/>
    <mergeCell ref="L79:L80"/>
    <mergeCell ref="J10:K10"/>
    <mergeCell ref="L10:M10"/>
    <mergeCell ref="N12:N13"/>
    <mergeCell ref="O12:O13"/>
    <mergeCell ref="P12:P13"/>
    <mergeCell ref="Q12:Q13"/>
    <mergeCell ref="A78:B78"/>
    <mergeCell ref="G83:I85"/>
    <mergeCell ref="J83:J85"/>
    <mergeCell ref="K83:K85"/>
    <mergeCell ref="L83:L85"/>
    <mergeCell ref="M83:M85"/>
    <mergeCell ref="O83:O85"/>
    <mergeCell ref="P83:P85"/>
    <mergeCell ref="Q83:Q85"/>
    <mergeCell ref="M79:M80"/>
    <mergeCell ref="N79:N80"/>
    <mergeCell ref="O79:O80"/>
    <mergeCell ref="P79:P80"/>
    <mergeCell ref="Q79:Q80"/>
    <mergeCell ref="R79:R91"/>
    <mergeCell ref="A4:B4"/>
    <mergeCell ref="C4:Q4"/>
    <mergeCell ref="G87:I87"/>
    <mergeCell ref="G91:I91"/>
    <mergeCell ref="A91:E91"/>
    <mergeCell ref="G88:I88"/>
    <mergeCell ref="G89:I89"/>
    <mergeCell ref="G90:I90"/>
    <mergeCell ref="F79:F91"/>
    <mergeCell ref="F11:F13"/>
    <mergeCell ref="G11:I12"/>
    <mergeCell ref="R9:R13"/>
    <mergeCell ref="G81:I81"/>
    <mergeCell ref="G86:I86"/>
    <mergeCell ref="N83:N85"/>
  </mergeCells>
  <printOptions horizontalCentered="1"/>
  <pageMargins left="0" right="0" top="0" bottom="0" header="0.51181102362204722" footer="0.51181102362204722"/>
  <pageSetup paperSize="9" scale="55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0"/>
  <sheetViews>
    <sheetView zoomScale="70" zoomScaleNormal="70" workbookViewId="0">
      <selection activeCell="U70" sqref="U70"/>
    </sheetView>
  </sheetViews>
  <sheetFormatPr defaultRowHeight="15.75"/>
  <cols>
    <col min="1" max="1" width="16.42578125" style="454" customWidth="1"/>
    <col min="2" max="2" width="41.140625" style="454" customWidth="1"/>
    <col min="3" max="3" width="9.42578125" style="454" customWidth="1"/>
    <col min="4" max="5" width="7" style="454" customWidth="1"/>
    <col min="6" max="6" width="11.7109375" style="454" customWidth="1"/>
    <col min="7" max="7" width="7.85546875" style="454" customWidth="1"/>
    <col min="8" max="8" width="7" style="454" customWidth="1"/>
    <col min="9" max="9" width="6.85546875" style="531" customWidth="1"/>
    <col min="10" max="10" width="12" style="454" customWidth="1"/>
    <col min="11" max="11" width="8.28515625" style="454" customWidth="1"/>
    <col min="12" max="12" width="9.42578125" style="454" customWidth="1"/>
    <col min="13" max="13" width="9.5703125" style="453" customWidth="1"/>
    <col min="14" max="14" width="7.85546875" style="453" customWidth="1"/>
    <col min="15" max="15" width="9.7109375" style="453" customWidth="1"/>
    <col min="16" max="16" width="10.7109375" style="453" customWidth="1"/>
    <col min="17" max="17" width="9.42578125" style="453" customWidth="1"/>
    <col min="18" max="18" width="8.85546875" style="453" customWidth="1"/>
    <col min="19" max="16384" width="9.140625" style="454"/>
  </cols>
  <sheetData>
    <row r="1" spans="1:18">
      <c r="A1" s="450" t="s">
        <v>390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 t="s">
        <v>391</v>
      </c>
      <c r="O1" s="451"/>
      <c r="P1" s="451"/>
      <c r="Q1" s="452" t="s">
        <v>392</v>
      </c>
    </row>
    <row r="2" spans="1:18">
      <c r="A2" s="451"/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2" t="s">
        <v>393</v>
      </c>
    </row>
    <row r="3" spans="1:18">
      <c r="A3" s="451"/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2" t="s">
        <v>394</v>
      </c>
    </row>
    <row r="4" spans="1:18">
      <c r="A4" s="931" t="s">
        <v>395</v>
      </c>
      <c r="B4" s="931"/>
      <c r="C4" s="932" t="s">
        <v>497</v>
      </c>
      <c r="D4" s="932"/>
      <c r="E4" s="932"/>
      <c r="F4" s="932"/>
      <c r="G4" s="932"/>
      <c r="H4" s="932"/>
      <c r="I4" s="932"/>
      <c r="J4" s="932"/>
      <c r="K4" s="932"/>
      <c r="L4" s="932"/>
      <c r="M4" s="932"/>
      <c r="N4" s="932"/>
      <c r="O4" s="932"/>
      <c r="P4" s="932"/>
      <c r="Q4" s="932"/>
    </row>
    <row r="5" spans="1:18" ht="16.5" thickBot="1">
      <c r="A5" s="451"/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1"/>
    </row>
    <row r="6" spans="1:18" ht="16.5" thickBot="1">
      <c r="A6" s="451" t="s">
        <v>0</v>
      </c>
      <c r="B6" s="455" t="s">
        <v>1</v>
      </c>
      <c r="C6" s="933" t="s">
        <v>2</v>
      </c>
      <c r="D6" s="934"/>
      <c r="E6" s="934"/>
      <c r="F6" s="934"/>
      <c r="G6" s="935" t="s">
        <v>507</v>
      </c>
      <c r="H6" s="936"/>
      <c r="I6" s="936"/>
      <c r="J6" s="936"/>
      <c r="K6" s="936"/>
      <c r="L6" s="936"/>
      <c r="M6" s="936"/>
      <c r="N6" s="936"/>
      <c r="O6" s="936"/>
      <c r="P6" s="936"/>
      <c r="Q6" s="936"/>
    </row>
    <row r="7" spans="1:18">
      <c r="A7" s="451"/>
      <c r="B7" s="451"/>
      <c r="C7" s="451"/>
      <c r="D7" s="451" t="s">
        <v>4</v>
      </c>
      <c r="E7" s="451"/>
      <c r="F7" s="937" t="s">
        <v>508</v>
      </c>
      <c r="G7" s="938"/>
      <c r="H7" s="938"/>
      <c r="I7" s="938"/>
      <c r="J7" s="938"/>
      <c r="K7" s="938"/>
      <c r="L7" s="451" t="s">
        <v>6</v>
      </c>
      <c r="M7" s="451"/>
      <c r="N7" s="939" t="s">
        <v>7</v>
      </c>
      <c r="O7" s="940"/>
      <c r="P7" s="940"/>
      <c r="Q7" s="940"/>
    </row>
    <row r="8" spans="1:18" ht="38.25" customHeight="1">
      <c r="A8" s="456" t="s">
        <v>8</v>
      </c>
      <c r="B8" s="451"/>
      <c r="C8" s="451"/>
      <c r="D8" s="451" t="s">
        <v>9</v>
      </c>
      <c r="E8" s="451"/>
      <c r="F8" s="451"/>
      <c r="G8" s="941" t="s">
        <v>10</v>
      </c>
      <c r="H8" s="942"/>
      <c r="I8" s="942"/>
      <c r="J8" s="942"/>
      <c r="K8" s="942"/>
      <c r="L8" s="451" t="s">
        <v>398</v>
      </c>
      <c r="M8" s="451"/>
      <c r="N8" s="943" t="s">
        <v>399</v>
      </c>
      <c r="O8" s="943"/>
      <c r="P8" s="943"/>
      <c r="Q8" s="943"/>
    </row>
    <row r="9" spans="1:18" ht="16.5" thickBot="1">
      <c r="A9" s="944"/>
      <c r="B9" s="944"/>
      <c r="C9" s="944"/>
      <c r="D9" s="944"/>
      <c r="E9" s="944"/>
      <c r="F9" s="944"/>
      <c r="G9" s="944"/>
      <c r="H9" s="944"/>
      <c r="I9" s="944"/>
      <c r="J9" s="457"/>
      <c r="K9" s="457"/>
      <c r="L9" s="458"/>
      <c r="M9" s="458"/>
      <c r="N9" s="458"/>
      <c r="O9" s="458"/>
      <c r="P9" s="458"/>
      <c r="Q9" s="458"/>
    </row>
    <row r="10" spans="1:18" ht="36.75" customHeight="1">
      <c r="A10" s="945" t="s">
        <v>11</v>
      </c>
      <c r="B10" s="949" t="s">
        <v>12</v>
      </c>
      <c r="C10" s="953" t="s">
        <v>13</v>
      </c>
      <c r="D10" s="951" t="s">
        <v>14</v>
      </c>
      <c r="E10" s="951"/>
      <c r="F10" s="951"/>
      <c r="G10" s="951"/>
      <c r="H10" s="951"/>
      <c r="I10" s="951"/>
      <c r="J10" s="951"/>
      <c r="K10" s="957" t="s">
        <v>509</v>
      </c>
      <c r="L10" s="958"/>
      <c r="M10" s="958"/>
      <c r="N10" s="958"/>
      <c r="O10" s="958"/>
      <c r="P10" s="958"/>
      <c r="Q10" s="958"/>
      <c r="R10" s="959"/>
    </row>
    <row r="11" spans="1:18">
      <c r="A11" s="946"/>
      <c r="B11" s="950"/>
      <c r="C11" s="954"/>
      <c r="D11" s="960" t="s">
        <v>16</v>
      </c>
      <c r="E11" s="459"/>
      <c r="F11" s="955" t="s">
        <v>18</v>
      </c>
      <c r="G11" s="958" t="s">
        <v>19</v>
      </c>
      <c r="H11" s="958"/>
      <c r="I11" s="958"/>
      <c r="J11" s="959"/>
      <c r="K11" s="963" t="s">
        <v>20</v>
      </c>
      <c r="L11" s="963"/>
      <c r="M11" s="963" t="s">
        <v>21</v>
      </c>
      <c r="N11" s="963"/>
      <c r="O11" s="963" t="s">
        <v>22</v>
      </c>
      <c r="P11" s="963"/>
      <c r="Q11" s="963" t="s">
        <v>23</v>
      </c>
      <c r="R11" s="963"/>
    </row>
    <row r="12" spans="1:18">
      <c r="A12" s="946"/>
      <c r="B12" s="950"/>
      <c r="C12" s="954"/>
      <c r="D12" s="961"/>
      <c r="E12" s="460"/>
      <c r="F12" s="955"/>
      <c r="G12" s="461"/>
      <c r="H12" s="462"/>
      <c r="I12" s="462"/>
      <c r="J12" s="463"/>
      <c r="K12" s="464" t="s">
        <v>498</v>
      </c>
      <c r="L12" s="464" t="s">
        <v>499</v>
      </c>
      <c r="M12" s="464" t="s">
        <v>500</v>
      </c>
      <c r="N12" s="464" t="s">
        <v>501</v>
      </c>
      <c r="O12" s="464" t="s">
        <v>502</v>
      </c>
      <c r="P12" s="464" t="s">
        <v>503</v>
      </c>
      <c r="Q12" s="464" t="s">
        <v>505</v>
      </c>
      <c r="R12" s="464" t="s">
        <v>505</v>
      </c>
    </row>
    <row r="13" spans="1:18">
      <c r="A13" s="947"/>
      <c r="B13" s="951"/>
      <c r="C13" s="955"/>
      <c r="D13" s="961"/>
      <c r="E13" s="460"/>
      <c r="F13" s="955"/>
      <c r="G13" s="964" t="s">
        <v>24</v>
      </c>
      <c r="H13" s="966" t="s">
        <v>25</v>
      </c>
      <c r="I13" s="966"/>
      <c r="J13" s="966"/>
      <c r="K13" s="951">
        <v>16</v>
      </c>
      <c r="L13" s="951">
        <v>23</v>
      </c>
      <c r="M13" s="951">
        <v>16</v>
      </c>
      <c r="N13" s="951">
        <v>21</v>
      </c>
      <c r="O13" s="951">
        <v>9</v>
      </c>
      <c r="P13" s="951">
        <v>15</v>
      </c>
      <c r="Q13" s="951">
        <v>15</v>
      </c>
      <c r="R13" s="951">
        <v>4</v>
      </c>
    </row>
    <row r="14" spans="1:18" ht="128.25">
      <c r="A14" s="948"/>
      <c r="B14" s="952"/>
      <c r="C14" s="956"/>
      <c r="D14" s="962"/>
      <c r="E14" s="465" t="s">
        <v>510</v>
      </c>
      <c r="F14" s="955"/>
      <c r="G14" s="965"/>
      <c r="H14" s="466" t="s">
        <v>26</v>
      </c>
      <c r="I14" s="466" t="s">
        <v>27</v>
      </c>
      <c r="J14" s="466" t="s">
        <v>490</v>
      </c>
      <c r="K14" s="951"/>
      <c r="L14" s="951"/>
      <c r="M14" s="951"/>
      <c r="N14" s="951"/>
      <c r="O14" s="951"/>
      <c r="P14" s="951"/>
      <c r="Q14" s="951"/>
      <c r="R14" s="951"/>
    </row>
    <row r="15" spans="1:18">
      <c r="A15" s="467">
        <v>1</v>
      </c>
      <c r="B15" s="468">
        <v>2</v>
      </c>
      <c r="C15" s="468">
        <v>3</v>
      </c>
      <c r="D15" s="468">
        <v>4</v>
      </c>
      <c r="E15" s="468"/>
      <c r="F15" s="468">
        <v>5</v>
      </c>
      <c r="G15" s="469">
        <v>6</v>
      </c>
      <c r="H15" s="470">
        <v>7</v>
      </c>
      <c r="I15" s="470">
        <v>8</v>
      </c>
      <c r="J15" s="470">
        <v>9</v>
      </c>
      <c r="K15" s="470">
        <v>10</v>
      </c>
      <c r="L15" s="470">
        <v>11</v>
      </c>
      <c r="M15" s="470">
        <v>12</v>
      </c>
      <c r="N15" s="470">
        <v>13</v>
      </c>
      <c r="O15" s="470">
        <v>14</v>
      </c>
      <c r="P15" s="470">
        <v>15</v>
      </c>
      <c r="Q15" s="470">
        <v>16</v>
      </c>
      <c r="R15" s="470">
        <v>17</v>
      </c>
    </row>
    <row r="16" spans="1:18">
      <c r="A16" s="471" t="s">
        <v>28</v>
      </c>
      <c r="B16" s="472" t="s">
        <v>29</v>
      </c>
      <c r="C16" s="471" t="s">
        <v>30</v>
      </c>
      <c r="D16" s="473">
        <f t="shared" ref="D16:R16" si="0">D17+D27</f>
        <v>2106</v>
      </c>
      <c r="E16" s="473">
        <f t="shared" si="0"/>
        <v>60</v>
      </c>
      <c r="F16" s="473">
        <f t="shared" si="0"/>
        <v>702</v>
      </c>
      <c r="G16" s="473">
        <f t="shared" si="0"/>
        <v>1404</v>
      </c>
      <c r="H16" s="473">
        <f t="shared" si="0"/>
        <v>923</v>
      </c>
      <c r="I16" s="473">
        <f t="shared" si="0"/>
        <v>481</v>
      </c>
      <c r="J16" s="473">
        <f t="shared" si="0"/>
        <v>0</v>
      </c>
      <c r="K16" s="473">
        <f t="shared" si="0"/>
        <v>576</v>
      </c>
      <c r="L16" s="473">
        <f t="shared" si="0"/>
        <v>828</v>
      </c>
      <c r="M16" s="473">
        <f t="shared" si="0"/>
        <v>0</v>
      </c>
      <c r="N16" s="473">
        <f t="shared" si="0"/>
        <v>0</v>
      </c>
      <c r="O16" s="473">
        <f t="shared" si="0"/>
        <v>0</v>
      </c>
      <c r="P16" s="473">
        <f t="shared" si="0"/>
        <v>0</v>
      </c>
      <c r="Q16" s="473">
        <f t="shared" si="0"/>
        <v>0</v>
      </c>
      <c r="R16" s="473">
        <f t="shared" si="0"/>
        <v>0</v>
      </c>
    </row>
    <row r="17" spans="1:18" ht="31.5">
      <c r="A17" s="474" t="s">
        <v>31</v>
      </c>
      <c r="B17" s="475" t="s">
        <v>32</v>
      </c>
      <c r="C17" s="476" t="s">
        <v>33</v>
      </c>
      <c r="D17" s="477">
        <f t="shared" ref="D17:R17" si="1">SUM(D18:D26)</f>
        <v>1418</v>
      </c>
      <c r="E17" s="477">
        <f t="shared" si="1"/>
        <v>40.888888888888893</v>
      </c>
      <c r="F17" s="477">
        <f t="shared" si="1"/>
        <v>473</v>
      </c>
      <c r="G17" s="477">
        <f t="shared" si="1"/>
        <v>945</v>
      </c>
      <c r="H17" s="477">
        <f t="shared" si="1"/>
        <v>538</v>
      </c>
      <c r="I17" s="477">
        <f t="shared" si="1"/>
        <v>407</v>
      </c>
      <c r="J17" s="477">
        <f t="shared" si="1"/>
        <v>0</v>
      </c>
      <c r="K17" s="477">
        <f t="shared" si="1"/>
        <v>368</v>
      </c>
      <c r="L17" s="477">
        <f t="shared" si="1"/>
        <v>577</v>
      </c>
      <c r="M17" s="477">
        <f t="shared" si="1"/>
        <v>0</v>
      </c>
      <c r="N17" s="477">
        <f t="shared" si="1"/>
        <v>0</v>
      </c>
      <c r="O17" s="477">
        <f t="shared" si="1"/>
        <v>0</v>
      </c>
      <c r="P17" s="477">
        <f t="shared" si="1"/>
        <v>0</v>
      </c>
      <c r="Q17" s="477">
        <f t="shared" si="1"/>
        <v>0</v>
      </c>
      <c r="R17" s="477">
        <f t="shared" si="1"/>
        <v>0</v>
      </c>
    </row>
    <row r="18" spans="1:18">
      <c r="A18" s="479" t="s">
        <v>34</v>
      </c>
      <c r="B18" s="480" t="s">
        <v>35</v>
      </c>
      <c r="C18" s="481" t="s">
        <v>36</v>
      </c>
      <c r="D18" s="482">
        <v>117</v>
      </c>
      <c r="E18" s="482">
        <v>4</v>
      </c>
      <c r="F18" s="482">
        <v>39</v>
      </c>
      <c r="G18" s="483">
        <v>78</v>
      </c>
      <c r="H18" s="483">
        <v>40</v>
      </c>
      <c r="I18" s="483">
        <v>38</v>
      </c>
      <c r="J18" s="483"/>
      <c r="K18" s="484">
        <v>78</v>
      </c>
      <c r="L18" s="484">
        <v>0</v>
      </c>
      <c r="M18" s="468"/>
      <c r="N18" s="468"/>
      <c r="O18" s="468"/>
      <c r="P18" s="479"/>
      <c r="Q18" s="479"/>
      <c r="R18" s="479"/>
    </row>
    <row r="19" spans="1:18">
      <c r="A19" s="479" t="s">
        <v>38</v>
      </c>
      <c r="B19" s="486" t="s">
        <v>39</v>
      </c>
      <c r="C19" s="481" t="s">
        <v>40</v>
      </c>
      <c r="D19" s="482">
        <v>176</v>
      </c>
      <c r="E19" s="482">
        <f t="shared" ref="E19:E26" si="2">D19/36</f>
        <v>4.8888888888888893</v>
      </c>
      <c r="F19" s="482">
        <v>59</v>
      </c>
      <c r="G19" s="483">
        <v>117</v>
      </c>
      <c r="H19" s="483">
        <v>117</v>
      </c>
      <c r="I19" s="483">
        <v>0</v>
      </c>
      <c r="J19" s="483"/>
      <c r="K19" s="484">
        <v>48</v>
      </c>
      <c r="L19" s="484">
        <v>69</v>
      </c>
      <c r="M19" s="468"/>
      <c r="N19" s="468"/>
      <c r="O19" s="468"/>
      <c r="P19" s="479"/>
      <c r="Q19" s="479"/>
      <c r="R19" s="479"/>
    </row>
    <row r="20" spans="1:18">
      <c r="A20" s="479" t="s">
        <v>41</v>
      </c>
      <c r="B20" s="486" t="s">
        <v>42</v>
      </c>
      <c r="C20" s="481" t="s">
        <v>40</v>
      </c>
      <c r="D20" s="482">
        <v>117</v>
      </c>
      <c r="E20" s="482">
        <f t="shared" si="2"/>
        <v>3.25</v>
      </c>
      <c r="F20" s="482">
        <v>39</v>
      </c>
      <c r="G20" s="483">
        <v>78</v>
      </c>
      <c r="H20" s="483">
        <v>0</v>
      </c>
      <c r="I20" s="483">
        <v>78</v>
      </c>
      <c r="J20" s="483"/>
      <c r="K20" s="484">
        <v>32</v>
      </c>
      <c r="L20" s="484">
        <v>46</v>
      </c>
      <c r="M20" s="468"/>
      <c r="N20" s="468"/>
      <c r="O20" s="468"/>
      <c r="P20" s="479"/>
      <c r="Q20" s="479"/>
      <c r="R20" s="479"/>
    </row>
    <row r="21" spans="1:18">
      <c r="A21" s="479" t="s">
        <v>43</v>
      </c>
      <c r="B21" s="486" t="s">
        <v>44</v>
      </c>
      <c r="C21" s="481" t="s">
        <v>40</v>
      </c>
      <c r="D21" s="482">
        <v>176</v>
      </c>
      <c r="E21" s="482">
        <f t="shared" si="2"/>
        <v>4.8888888888888893</v>
      </c>
      <c r="F21" s="482">
        <v>59</v>
      </c>
      <c r="G21" s="483">
        <v>117</v>
      </c>
      <c r="H21" s="483">
        <v>117</v>
      </c>
      <c r="I21" s="483">
        <v>0</v>
      </c>
      <c r="J21" s="483"/>
      <c r="K21" s="484">
        <v>32</v>
      </c>
      <c r="L21" s="484">
        <v>85</v>
      </c>
      <c r="M21" s="468"/>
      <c r="N21" s="468"/>
      <c r="O21" s="468"/>
      <c r="P21" s="479"/>
      <c r="Q21" s="479"/>
      <c r="R21" s="479"/>
    </row>
    <row r="22" spans="1:18" ht="31.5">
      <c r="A22" s="479" t="s">
        <v>45</v>
      </c>
      <c r="B22" s="487" t="s">
        <v>46</v>
      </c>
      <c r="C22" s="481" t="s">
        <v>40</v>
      </c>
      <c r="D22" s="482">
        <v>176</v>
      </c>
      <c r="E22" s="482">
        <f t="shared" si="2"/>
        <v>4.8888888888888893</v>
      </c>
      <c r="F22" s="482">
        <v>59</v>
      </c>
      <c r="G22" s="483">
        <v>117</v>
      </c>
      <c r="H22" s="483">
        <v>87</v>
      </c>
      <c r="I22" s="483">
        <v>30</v>
      </c>
      <c r="J22" s="483"/>
      <c r="K22" s="484">
        <v>34</v>
      </c>
      <c r="L22" s="484">
        <v>83</v>
      </c>
      <c r="M22" s="468"/>
      <c r="N22" s="468"/>
      <c r="O22" s="468"/>
      <c r="P22" s="479"/>
      <c r="Q22" s="479"/>
      <c r="R22" s="479"/>
    </row>
    <row r="23" spans="1:18">
      <c r="A23" s="479" t="s">
        <v>47</v>
      </c>
      <c r="B23" s="486" t="s">
        <v>48</v>
      </c>
      <c r="C23" s="481" t="s">
        <v>49</v>
      </c>
      <c r="D23" s="482">
        <v>258</v>
      </c>
      <c r="E23" s="482">
        <f t="shared" si="2"/>
        <v>7.166666666666667</v>
      </c>
      <c r="F23" s="482">
        <v>85</v>
      </c>
      <c r="G23" s="483">
        <v>173</v>
      </c>
      <c r="H23" s="483">
        <v>83</v>
      </c>
      <c r="I23" s="483">
        <v>90</v>
      </c>
      <c r="J23" s="483"/>
      <c r="K23" s="484">
        <v>64</v>
      </c>
      <c r="L23" s="484">
        <v>109</v>
      </c>
      <c r="M23" s="468"/>
      <c r="N23" s="468"/>
      <c r="O23" s="468"/>
      <c r="P23" s="479"/>
      <c r="Q23" s="479"/>
      <c r="R23" s="479"/>
    </row>
    <row r="24" spans="1:18">
      <c r="A24" s="479" t="s">
        <v>50</v>
      </c>
      <c r="B24" s="486" t="s">
        <v>51</v>
      </c>
      <c r="C24" s="481" t="s">
        <v>40</v>
      </c>
      <c r="D24" s="482">
        <v>117</v>
      </c>
      <c r="E24" s="482">
        <v>4</v>
      </c>
      <c r="F24" s="482">
        <v>39</v>
      </c>
      <c r="G24" s="483">
        <v>78</v>
      </c>
      <c r="H24" s="483">
        <v>32</v>
      </c>
      <c r="I24" s="483">
        <v>46</v>
      </c>
      <c r="J24" s="483"/>
      <c r="K24" s="484">
        <v>32</v>
      </c>
      <c r="L24" s="484">
        <v>46</v>
      </c>
      <c r="M24" s="468"/>
      <c r="N24" s="468"/>
      <c r="O24" s="468"/>
      <c r="P24" s="479"/>
      <c r="Q24" s="479"/>
      <c r="R24" s="479"/>
    </row>
    <row r="25" spans="1:18">
      <c r="A25" s="479" t="s">
        <v>52</v>
      </c>
      <c r="B25" s="486" t="s">
        <v>53</v>
      </c>
      <c r="C25" s="481" t="s">
        <v>54</v>
      </c>
      <c r="D25" s="482">
        <v>176</v>
      </c>
      <c r="E25" s="482">
        <f t="shared" si="2"/>
        <v>4.8888888888888893</v>
      </c>
      <c r="F25" s="482">
        <v>59</v>
      </c>
      <c r="G25" s="483">
        <v>117</v>
      </c>
      <c r="H25" s="483">
        <v>8</v>
      </c>
      <c r="I25" s="483">
        <v>109</v>
      </c>
      <c r="J25" s="483"/>
      <c r="K25" s="484">
        <v>48</v>
      </c>
      <c r="L25" s="484">
        <v>69</v>
      </c>
      <c r="M25" s="468"/>
      <c r="N25" s="468"/>
      <c r="O25" s="468"/>
      <c r="P25" s="479"/>
      <c r="Q25" s="479"/>
      <c r="R25" s="479"/>
    </row>
    <row r="26" spans="1:18" ht="31.5">
      <c r="A26" s="479" t="s">
        <v>55</v>
      </c>
      <c r="B26" s="488" t="s">
        <v>56</v>
      </c>
      <c r="C26" s="481" t="s">
        <v>57</v>
      </c>
      <c r="D26" s="482">
        <v>105</v>
      </c>
      <c r="E26" s="482">
        <f t="shared" si="2"/>
        <v>2.9166666666666665</v>
      </c>
      <c r="F26" s="482">
        <v>35</v>
      </c>
      <c r="G26" s="483">
        <v>70</v>
      </c>
      <c r="H26" s="483">
        <v>54</v>
      </c>
      <c r="I26" s="483">
        <v>16</v>
      </c>
      <c r="J26" s="483"/>
      <c r="K26" s="484">
        <v>0</v>
      </c>
      <c r="L26" s="484">
        <v>70</v>
      </c>
      <c r="M26" s="468"/>
      <c r="N26" s="468"/>
      <c r="O26" s="468"/>
      <c r="P26" s="479"/>
      <c r="Q26" s="479"/>
      <c r="R26" s="479"/>
    </row>
    <row r="27" spans="1:18" ht="31.5">
      <c r="A27" s="489" t="s">
        <v>58</v>
      </c>
      <c r="B27" s="475" t="s">
        <v>59</v>
      </c>
      <c r="C27" s="476" t="s">
        <v>60</v>
      </c>
      <c r="D27" s="490">
        <f t="shared" ref="D27:R27" si="3">SUM(D28:D30)</f>
        <v>688</v>
      </c>
      <c r="E27" s="490">
        <f t="shared" si="3"/>
        <v>19.111111111111111</v>
      </c>
      <c r="F27" s="490">
        <f t="shared" si="3"/>
        <v>229</v>
      </c>
      <c r="G27" s="490">
        <f t="shared" si="3"/>
        <v>459</v>
      </c>
      <c r="H27" s="490">
        <f t="shared" si="3"/>
        <v>385</v>
      </c>
      <c r="I27" s="490">
        <f t="shared" si="3"/>
        <v>74</v>
      </c>
      <c r="J27" s="490">
        <f t="shared" si="3"/>
        <v>0</v>
      </c>
      <c r="K27" s="490">
        <f t="shared" si="3"/>
        <v>208</v>
      </c>
      <c r="L27" s="490">
        <f t="shared" si="3"/>
        <v>251</v>
      </c>
      <c r="M27" s="490">
        <f t="shared" si="3"/>
        <v>0</v>
      </c>
      <c r="N27" s="490">
        <f t="shared" si="3"/>
        <v>0</v>
      </c>
      <c r="O27" s="490">
        <f t="shared" si="3"/>
        <v>0</v>
      </c>
      <c r="P27" s="490">
        <f t="shared" si="3"/>
        <v>0</v>
      </c>
      <c r="Q27" s="490">
        <f t="shared" si="3"/>
        <v>0</v>
      </c>
      <c r="R27" s="490">
        <f t="shared" si="3"/>
        <v>0</v>
      </c>
    </row>
    <row r="28" spans="1:18" s="453" customFormat="1">
      <c r="A28" s="484" t="s">
        <v>61</v>
      </c>
      <c r="B28" s="488" t="s">
        <v>62</v>
      </c>
      <c r="C28" s="481" t="s">
        <v>40</v>
      </c>
      <c r="D28" s="482">
        <v>234</v>
      </c>
      <c r="E28" s="482">
        <f>D28/36</f>
        <v>6.5</v>
      </c>
      <c r="F28" s="482">
        <v>78</v>
      </c>
      <c r="G28" s="483">
        <v>156</v>
      </c>
      <c r="H28" s="483">
        <v>126</v>
      </c>
      <c r="I28" s="483">
        <v>30</v>
      </c>
      <c r="J28" s="483"/>
      <c r="K28" s="484">
        <v>64</v>
      </c>
      <c r="L28" s="484">
        <v>92</v>
      </c>
      <c r="M28" s="468"/>
      <c r="N28" s="468"/>
      <c r="O28" s="468"/>
      <c r="P28" s="479"/>
      <c r="Q28" s="479"/>
      <c r="R28" s="479"/>
    </row>
    <row r="29" spans="1:18" s="453" customFormat="1">
      <c r="A29" s="484" t="s">
        <v>63</v>
      </c>
      <c r="B29" s="488" t="s">
        <v>64</v>
      </c>
      <c r="C29" s="481" t="s">
        <v>49</v>
      </c>
      <c r="D29" s="482">
        <v>234</v>
      </c>
      <c r="E29" s="482">
        <f t="shared" ref="E29:E30" si="4">D29/36</f>
        <v>6.5</v>
      </c>
      <c r="F29" s="482">
        <v>78</v>
      </c>
      <c r="G29" s="483">
        <v>156</v>
      </c>
      <c r="H29" s="483">
        <v>122</v>
      </c>
      <c r="I29" s="483">
        <v>34</v>
      </c>
      <c r="J29" s="483"/>
      <c r="K29" s="484">
        <v>64</v>
      </c>
      <c r="L29" s="484">
        <v>92</v>
      </c>
      <c r="M29" s="468"/>
      <c r="N29" s="468"/>
      <c r="O29" s="468"/>
      <c r="P29" s="479"/>
      <c r="Q29" s="479"/>
      <c r="R29" s="479"/>
    </row>
    <row r="30" spans="1:18" s="453" customFormat="1">
      <c r="A30" s="484" t="s">
        <v>65</v>
      </c>
      <c r="B30" s="488" t="s">
        <v>66</v>
      </c>
      <c r="C30" s="481" t="s">
        <v>67</v>
      </c>
      <c r="D30" s="482">
        <v>220</v>
      </c>
      <c r="E30" s="482">
        <f t="shared" si="4"/>
        <v>6.1111111111111107</v>
      </c>
      <c r="F30" s="482">
        <v>73</v>
      </c>
      <c r="G30" s="483">
        <v>147</v>
      </c>
      <c r="H30" s="483">
        <v>137</v>
      </c>
      <c r="I30" s="483">
        <v>10</v>
      </c>
      <c r="J30" s="483"/>
      <c r="K30" s="484">
        <v>80</v>
      </c>
      <c r="L30" s="484">
        <v>67</v>
      </c>
      <c r="M30" s="468"/>
      <c r="N30" s="468"/>
      <c r="O30" s="468"/>
      <c r="P30" s="479"/>
      <c r="Q30" s="479"/>
      <c r="R30" s="479"/>
    </row>
    <row r="31" spans="1:18" ht="31.5">
      <c r="A31" s="491" t="s">
        <v>68</v>
      </c>
      <c r="B31" s="492" t="s">
        <v>69</v>
      </c>
      <c r="C31" s="493" t="s">
        <v>511</v>
      </c>
      <c r="D31" s="494">
        <f t="shared" ref="D31:R31" si="5">SUM(D32:D36)</f>
        <v>696</v>
      </c>
      <c r="E31" s="494">
        <f t="shared" si="5"/>
        <v>19.333333333333336</v>
      </c>
      <c r="F31" s="494">
        <f t="shared" si="5"/>
        <v>232</v>
      </c>
      <c r="G31" s="494">
        <f t="shared" si="5"/>
        <v>464</v>
      </c>
      <c r="H31" s="494">
        <f t="shared" si="5"/>
        <v>22</v>
      </c>
      <c r="I31" s="494">
        <f t="shared" si="5"/>
        <v>442</v>
      </c>
      <c r="J31" s="494">
        <f t="shared" si="5"/>
        <v>0</v>
      </c>
      <c r="K31" s="494">
        <f t="shared" si="5"/>
        <v>0</v>
      </c>
      <c r="L31" s="494">
        <f t="shared" si="5"/>
        <v>0</v>
      </c>
      <c r="M31" s="494">
        <f t="shared" si="5"/>
        <v>112</v>
      </c>
      <c r="N31" s="494">
        <f t="shared" si="5"/>
        <v>132</v>
      </c>
      <c r="O31" s="494">
        <f t="shared" si="5"/>
        <v>84</v>
      </c>
      <c r="P31" s="494">
        <f t="shared" si="5"/>
        <v>60</v>
      </c>
      <c r="Q31" s="494">
        <f t="shared" si="5"/>
        <v>60</v>
      </c>
      <c r="R31" s="494">
        <f t="shared" si="5"/>
        <v>16</v>
      </c>
    </row>
    <row r="32" spans="1:18" s="453" customFormat="1">
      <c r="A32" s="484" t="s">
        <v>71</v>
      </c>
      <c r="B32" s="487" t="s">
        <v>72</v>
      </c>
      <c r="C32" s="495" t="s">
        <v>57</v>
      </c>
      <c r="D32" s="496">
        <v>58</v>
      </c>
      <c r="E32" s="496">
        <f>D32/36</f>
        <v>1.6111111111111112</v>
      </c>
      <c r="F32" s="496">
        <v>10</v>
      </c>
      <c r="G32" s="484">
        <v>48</v>
      </c>
      <c r="H32" s="484">
        <v>14</v>
      </c>
      <c r="I32" s="484">
        <f t="shared" ref="I32:I35" si="6">G32-H32</f>
        <v>34</v>
      </c>
      <c r="J32" s="484"/>
      <c r="K32" s="484"/>
      <c r="L32" s="484"/>
      <c r="M32" s="484"/>
      <c r="N32" s="484"/>
      <c r="O32" s="484">
        <v>48</v>
      </c>
      <c r="P32" s="484"/>
      <c r="Q32" s="484"/>
      <c r="R32" s="484"/>
    </row>
    <row r="33" spans="1:18" s="453" customFormat="1">
      <c r="A33" s="484" t="s">
        <v>73</v>
      </c>
      <c r="B33" s="497" t="s">
        <v>44</v>
      </c>
      <c r="C33" s="495" t="s">
        <v>57</v>
      </c>
      <c r="D33" s="496">
        <v>58</v>
      </c>
      <c r="E33" s="496">
        <f t="shared" ref="E33:E36" si="7">D33/36</f>
        <v>1.6111111111111112</v>
      </c>
      <c r="F33" s="496">
        <v>10</v>
      </c>
      <c r="G33" s="498">
        <v>48</v>
      </c>
      <c r="H33" s="484">
        <v>4</v>
      </c>
      <c r="I33" s="484">
        <f t="shared" si="6"/>
        <v>44</v>
      </c>
      <c r="J33" s="484"/>
      <c r="K33" s="484"/>
      <c r="L33" s="484"/>
      <c r="M33" s="484">
        <v>48</v>
      </c>
      <c r="N33" s="484"/>
      <c r="O33" s="484"/>
      <c r="P33" s="484"/>
      <c r="Q33" s="484"/>
      <c r="R33" s="484"/>
    </row>
    <row r="34" spans="1:18" s="453" customFormat="1" ht="28.5" customHeight="1">
      <c r="A34" s="484" t="s">
        <v>74</v>
      </c>
      <c r="B34" s="499" t="s">
        <v>42</v>
      </c>
      <c r="C34" s="495" t="s">
        <v>75</v>
      </c>
      <c r="D34" s="496">
        <v>188</v>
      </c>
      <c r="E34" s="496">
        <f t="shared" si="7"/>
        <v>5.2222222222222223</v>
      </c>
      <c r="F34" s="496">
        <v>28</v>
      </c>
      <c r="G34" s="484">
        <v>160</v>
      </c>
      <c r="H34" s="484">
        <v>0</v>
      </c>
      <c r="I34" s="484">
        <f t="shared" si="6"/>
        <v>160</v>
      </c>
      <c r="J34" s="484"/>
      <c r="K34" s="484"/>
      <c r="L34" s="484"/>
      <c r="M34" s="484">
        <v>32</v>
      </c>
      <c r="N34" s="484">
        <v>42</v>
      </c>
      <c r="O34" s="484">
        <v>18</v>
      </c>
      <c r="P34" s="484">
        <v>30</v>
      </c>
      <c r="Q34" s="484">
        <v>30</v>
      </c>
      <c r="R34" s="484">
        <v>8</v>
      </c>
    </row>
    <row r="35" spans="1:18" s="453" customFormat="1" ht="28.5" customHeight="1">
      <c r="A35" s="484" t="s">
        <v>76</v>
      </c>
      <c r="B35" s="499" t="s">
        <v>77</v>
      </c>
      <c r="C35" s="495" t="s">
        <v>78</v>
      </c>
      <c r="D35" s="496">
        <v>320</v>
      </c>
      <c r="E35" s="496">
        <f t="shared" si="7"/>
        <v>8.8888888888888893</v>
      </c>
      <c r="F35" s="496">
        <v>160</v>
      </c>
      <c r="G35" s="484">
        <v>160</v>
      </c>
      <c r="H35" s="484">
        <v>0</v>
      </c>
      <c r="I35" s="484">
        <f t="shared" si="6"/>
        <v>160</v>
      </c>
      <c r="J35" s="484"/>
      <c r="K35" s="484"/>
      <c r="L35" s="484"/>
      <c r="M35" s="484">
        <v>32</v>
      </c>
      <c r="N35" s="484">
        <v>42</v>
      </c>
      <c r="O35" s="484">
        <v>18</v>
      </c>
      <c r="P35" s="484">
        <v>30</v>
      </c>
      <c r="Q35" s="484">
        <v>30</v>
      </c>
      <c r="R35" s="484">
        <v>8</v>
      </c>
    </row>
    <row r="36" spans="1:18" s="453" customFormat="1">
      <c r="A36" s="484" t="s">
        <v>79</v>
      </c>
      <c r="B36" s="499" t="s">
        <v>188</v>
      </c>
      <c r="C36" s="495" t="s">
        <v>57</v>
      </c>
      <c r="D36" s="496">
        <v>72</v>
      </c>
      <c r="E36" s="496">
        <f t="shared" si="7"/>
        <v>2</v>
      </c>
      <c r="F36" s="496">
        <v>24</v>
      </c>
      <c r="G36" s="484">
        <v>48</v>
      </c>
      <c r="H36" s="484">
        <v>4</v>
      </c>
      <c r="I36" s="484">
        <v>44</v>
      </c>
      <c r="J36" s="484"/>
      <c r="K36" s="484"/>
      <c r="L36" s="484"/>
      <c r="M36" s="484"/>
      <c r="N36" s="484">
        <v>48</v>
      </c>
      <c r="O36" s="484"/>
      <c r="P36" s="484"/>
      <c r="Q36" s="484"/>
      <c r="R36" s="484"/>
    </row>
    <row r="37" spans="1:18" ht="31.5">
      <c r="A37" s="491" t="s">
        <v>83</v>
      </c>
      <c r="B37" s="492" t="s">
        <v>84</v>
      </c>
      <c r="C37" s="491" t="s">
        <v>85</v>
      </c>
      <c r="D37" s="494">
        <f>SUM(D38:D39)</f>
        <v>135</v>
      </c>
      <c r="E37" s="494">
        <f t="shared" ref="E37:R37" si="8">SUM(E38:E39)</f>
        <v>3.75</v>
      </c>
      <c r="F37" s="494">
        <f t="shared" si="8"/>
        <v>45</v>
      </c>
      <c r="G37" s="494">
        <f t="shared" si="8"/>
        <v>90</v>
      </c>
      <c r="H37" s="494">
        <f t="shared" si="8"/>
        <v>66</v>
      </c>
      <c r="I37" s="494">
        <f t="shared" si="8"/>
        <v>24</v>
      </c>
      <c r="J37" s="494">
        <f t="shared" si="8"/>
        <v>0</v>
      </c>
      <c r="K37" s="494">
        <f t="shared" si="8"/>
        <v>0</v>
      </c>
      <c r="L37" s="494">
        <f t="shared" si="8"/>
        <v>0</v>
      </c>
      <c r="M37" s="494">
        <f t="shared" si="8"/>
        <v>54</v>
      </c>
      <c r="N37" s="494">
        <f t="shared" si="8"/>
        <v>0</v>
      </c>
      <c r="O37" s="494">
        <f t="shared" si="8"/>
        <v>0</v>
      </c>
      <c r="P37" s="494">
        <f t="shared" si="8"/>
        <v>0</v>
      </c>
      <c r="Q37" s="494">
        <f t="shared" si="8"/>
        <v>36</v>
      </c>
      <c r="R37" s="494">
        <f t="shared" si="8"/>
        <v>0</v>
      </c>
    </row>
    <row r="38" spans="1:18" s="453" customFormat="1" ht="31.5">
      <c r="A38" s="484" t="s">
        <v>86</v>
      </c>
      <c r="B38" s="487" t="s">
        <v>87</v>
      </c>
      <c r="C38" s="495" t="s">
        <v>57</v>
      </c>
      <c r="D38" s="496">
        <f>F38+G38</f>
        <v>54</v>
      </c>
      <c r="E38" s="496">
        <f>D38/36</f>
        <v>1.5</v>
      </c>
      <c r="F38" s="496">
        <f>G38/2</f>
        <v>18</v>
      </c>
      <c r="G38" s="484">
        <v>36</v>
      </c>
      <c r="H38" s="484">
        <f>G38-I38</f>
        <v>26</v>
      </c>
      <c r="I38" s="484">
        <v>10</v>
      </c>
      <c r="J38" s="484"/>
      <c r="K38" s="484"/>
      <c r="L38" s="484"/>
      <c r="M38" s="484"/>
      <c r="N38" s="484"/>
      <c r="O38" s="484"/>
      <c r="P38" s="484"/>
      <c r="Q38" s="484">
        <v>36</v>
      </c>
      <c r="R38" s="484"/>
    </row>
    <row r="39" spans="1:18" s="453" customFormat="1">
      <c r="A39" s="484" t="s">
        <v>88</v>
      </c>
      <c r="B39" s="487" t="s">
        <v>89</v>
      </c>
      <c r="C39" s="495" t="s">
        <v>57</v>
      </c>
      <c r="D39" s="496">
        <f>F39+G39</f>
        <v>81</v>
      </c>
      <c r="E39" s="496">
        <f>D39/36</f>
        <v>2.25</v>
      </c>
      <c r="F39" s="496">
        <f>G39/2</f>
        <v>27</v>
      </c>
      <c r="G39" s="484">
        <v>54</v>
      </c>
      <c r="H39" s="484">
        <f>G39-I39</f>
        <v>40</v>
      </c>
      <c r="I39" s="484">
        <v>14</v>
      </c>
      <c r="J39" s="484"/>
      <c r="K39" s="484"/>
      <c r="L39" s="484"/>
      <c r="M39" s="484">
        <v>54</v>
      </c>
      <c r="N39" s="484"/>
      <c r="O39" s="484"/>
      <c r="P39" s="484"/>
      <c r="Q39" s="484"/>
      <c r="R39" s="484"/>
    </row>
    <row r="40" spans="1:18">
      <c r="A40" s="491" t="s">
        <v>90</v>
      </c>
      <c r="B40" s="500" t="s">
        <v>91</v>
      </c>
      <c r="C40" s="493" t="s">
        <v>512</v>
      </c>
      <c r="D40" s="494">
        <f>D41+D56</f>
        <v>3489</v>
      </c>
      <c r="E40" s="494">
        <f>E41+E56</f>
        <v>92.583333333333329</v>
      </c>
      <c r="F40" s="494">
        <f t="shared" ref="F40:L40" si="9">F41+F56</f>
        <v>1163</v>
      </c>
      <c r="G40" s="494">
        <f t="shared" si="9"/>
        <v>2326</v>
      </c>
      <c r="H40" s="494">
        <f t="shared" si="9"/>
        <v>1210</v>
      </c>
      <c r="I40" s="494">
        <f t="shared" si="9"/>
        <v>1076</v>
      </c>
      <c r="J40" s="494">
        <f t="shared" si="9"/>
        <v>40</v>
      </c>
      <c r="K40" s="494">
        <f t="shared" si="9"/>
        <v>0</v>
      </c>
      <c r="L40" s="494">
        <f t="shared" si="9"/>
        <v>0</v>
      </c>
      <c r="M40" s="494">
        <f t="shared" ref="M40:R40" si="10">M41+M56</f>
        <v>410</v>
      </c>
      <c r="N40" s="494">
        <f t="shared" si="10"/>
        <v>624</v>
      </c>
      <c r="O40" s="494">
        <f t="shared" si="10"/>
        <v>240</v>
      </c>
      <c r="P40" s="494">
        <f t="shared" si="10"/>
        <v>480</v>
      </c>
      <c r="Q40" s="494">
        <f t="shared" si="10"/>
        <v>444</v>
      </c>
      <c r="R40" s="494">
        <f t="shared" si="10"/>
        <v>128</v>
      </c>
    </row>
    <row r="41" spans="1:18" ht="31.5">
      <c r="A41" s="491" t="s">
        <v>93</v>
      </c>
      <c r="B41" s="501" t="s">
        <v>94</v>
      </c>
      <c r="C41" s="493" t="s">
        <v>513</v>
      </c>
      <c r="D41" s="494">
        <f>SUM(D42:D55)</f>
        <v>1431</v>
      </c>
      <c r="E41" s="494">
        <f>SUM(E42:E55)</f>
        <v>39.749999999999993</v>
      </c>
      <c r="F41" s="494">
        <f t="shared" ref="F41" si="11">SUM(F42:F55)</f>
        <v>477</v>
      </c>
      <c r="G41" s="494">
        <f>SUM(G42:G55)</f>
        <v>954</v>
      </c>
      <c r="H41" s="494">
        <f t="shared" ref="H41:L41" si="12">SUM(H42:H55)</f>
        <v>518</v>
      </c>
      <c r="I41" s="494">
        <f t="shared" si="12"/>
        <v>436</v>
      </c>
      <c r="J41" s="494">
        <f t="shared" si="12"/>
        <v>0</v>
      </c>
      <c r="K41" s="494">
        <f t="shared" si="12"/>
        <v>0</v>
      </c>
      <c r="L41" s="494">
        <f t="shared" si="12"/>
        <v>0</v>
      </c>
      <c r="M41" s="494">
        <f t="shared" ref="M41:R41" si="13">SUM(M42:M55)</f>
        <v>366</v>
      </c>
      <c r="N41" s="494">
        <f t="shared" si="13"/>
        <v>296</v>
      </c>
      <c r="O41" s="494">
        <f t="shared" si="13"/>
        <v>36</v>
      </c>
      <c r="P41" s="494">
        <f t="shared" si="13"/>
        <v>122</v>
      </c>
      <c r="Q41" s="494">
        <f t="shared" si="13"/>
        <v>134</v>
      </c>
      <c r="R41" s="494">
        <f t="shared" si="13"/>
        <v>0</v>
      </c>
    </row>
    <row r="42" spans="1:18" s="453" customFormat="1">
      <c r="A42" s="484" t="s">
        <v>96</v>
      </c>
      <c r="B42" s="487" t="s">
        <v>191</v>
      </c>
      <c r="C42" s="495" t="s">
        <v>514</v>
      </c>
      <c r="D42" s="496">
        <f>F42+G42</f>
        <v>192</v>
      </c>
      <c r="E42" s="496">
        <f>D42/36</f>
        <v>5.333333333333333</v>
      </c>
      <c r="F42" s="496">
        <f>G42/2</f>
        <v>64</v>
      </c>
      <c r="G42" s="484">
        <v>128</v>
      </c>
      <c r="H42" s="484">
        <f t="shared" ref="H42:H55" si="14">G42-I42</f>
        <v>76</v>
      </c>
      <c r="I42" s="484">
        <v>52</v>
      </c>
      <c r="J42" s="484"/>
      <c r="K42" s="484"/>
      <c r="L42" s="484"/>
      <c r="M42" s="484">
        <v>80</v>
      </c>
      <c r="N42" s="484">
        <v>48</v>
      </c>
      <c r="O42" s="484"/>
      <c r="P42" s="484"/>
      <c r="Q42" s="484"/>
      <c r="R42" s="484"/>
    </row>
    <row r="43" spans="1:18" s="453" customFormat="1" ht="25.5" customHeight="1">
      <c r="A43" s="484" t="s">
        <v>98</v>
      </c>
      <c r="B43" s="499" t="s">
        <v>105</v>
      </c>
      <c r="C43" s="495" t="s">
        <v>57</v>
      </c>
      <c r="D43" s="496">
        <f t="shared" ref="D43:D55" si="15">F43+G43</f>
        <v>54</v>
      </c>
      <c r="E43" s="496">
        <f t="shared" ref="E43:E55" si="16">D43/36</f>
        <v>1.5</v>
      </c>
      <c r="F43" s="496">
        <f t="shared" ref="F43:F55" si="17">G43/2</f>
        <v>18</v>
      </c>
      <c r="G43" s="484">
        <v>36</v>
      </c>
      <c r="H43" s="484">
        <f t="shared" si="14"/>
        <v>20</v>
      </c>
      <c r="I43" s="484">
        <v>16</v>
      </c>
      <c r="J43" s="484"/>
      <c r="K43" s="484"/>
      <c r="L43" s="484"/>
      <c r="M43" s="484"/>
      <c r="N43" s="484">
        <v>36</v>
      </c>
      <c r="O43" s="484"/>
      <c r="P43" s="484"/>
      <c r="Q43" s="484"/>
      <c r="R43" s="484"/>
    </row>
    <row r="44" spans="1:18" s="453" customFormat="1">
      <c r="A44" s="484" t="s">
        <v>100</v>
      </c>
      <c r="B44" s="487" t="s">
        <v>195</v>
      </c>
      <c r="C44" s="495" t="s">
        <v>57</v>
      </c>
      <c r="D44" s="496">
        <f t="shared" si="15"/>
        <v>126</v>
      </c>
      <c r="E44" s="496">
        <f t="shared" si="16"/>
        <v>3.5</v>
      </c>
      <c r="F44" s="496">
        <f t="shared" si="17"/>
        <v>42</v>
      </c>
      <c r="G44" s="484">
        <f>66+18</f>
        <v>84</v>
      </c>
      <c r="H44" s="484">
        <f t="shared" si="14"/>
        <v>48</v>
      </c>
      <c r="I44" s="484">
        <v>36</v>
      </c>
      <c r="J44" s="484"/>
      <c r="K44" s="484"/>
      <c r="L44" s="484"/>
      <c r="M44" s="484">
        <v>84</v>
      </c>
      <c r="N44" s="484"/>
      <c r="O44" s="484"/>
      <c r="P44" s="484"/>
      <c r="Q44" s="484"/>
      <c r="R44" s="484"/>
    </row>
    <row r="45" spans="1:18" s="453" customFormat="1">
      <c r="A45" s="484" t="s">
        <v>102</v>
      </c>
      <c r="B45" s="487" t="s">
        <v>123</v>
      </c>
      <c r="C45" s="495" t="s">
        <v>57</v>
      </c>
      <c r="D45" s="496">
        <f t="shared" si="15"/>
        <v>81</v>
      </c>
      <c r="E45" s="496">
        <f t="shared" si="16"/>
        <v>2.25</v>
      </c>
      <c r="F45" s="496">
        <f t="shared" si="17"/>
        <v>27</v>
      </c>
      <c r="G45" s="484">
        <v>54</v>
      </c>
      <c r="H45" s="484">
        <f t="shared" si="14"/>
        <v>30</v>
      </c>
      <c r="I45" s="484">
        <v>24</v>
      </c>
      <c r="J45" s="484"/>
      <c r="K45" s="484"/>
      <c r="L45" s="484"/>
      <c r="M45" s="484">
        <v>54</v>
      </c>
      <c r="N45" s="484"/>
      <c r="O45" s="484"/>
      <c r="P45" s="484"/>
      <c r="Q45" s="484"/>
      <c r="R45" s="484"/>
    </row>
    <row r="46" spans="1:18" s="453" customFormat="1" ht="47.25">
      <c r="A46" s="484" t="s">
        <v>104</v>
      </c>
      <c r="B46" s="487" t="s">
        <v>103</v>
      </c>
      <c r="C46" s="495" t="s">
        <v>57</v>
      </c>
      <c r="D46" s="496">
        <f t="shared" si="15"/>
        <v>147</v>
      </c>
      <c r="E46" s="496">
        <f t="shared" si="16"/>
        <v>4.083333333333333</v>
      </c>
      <c r="F46" s="496">
        <f t="shared" si="17"/>
        <v>49</v>
      </c>
      <c r="G46" s="484">
        <v>98</v>
      </c>
      <c r="H46" s="484">
        <f t="shared" si="14"/>
        <v>66</v>
      </c>
      <c r="I46" s="484">
        <v>32</v>
      </c>
      <c r="J46" s="484"/>
      <c r="K46" s="484"/>
      <c r="L46" s="484"/>
      <c r="M46" s="484"/>
      <c r="N46" s="484"/>
      <c r="O46" s="484"/>
      <c r="P46" s="484"/>
      <c r="Q46" s="484">
        <v>98</v>
      </c>
      <c r="R46" s="484"/>
    </row>
    <row r="47" spans="1:18" s="453" customFormat="1" ht="31.5">
      <c r="A47" s="484" t="s">
        <v>106</v>
      </c>
      <c r="B47" s="487" t="s">
        <v>109</v>
      </c>
      <c r="C47" s="495" t="s">
        <v>57</v>
      </c>
      <c r="D47" s="496">
        <f t="shared" si="15"/>
        <v>54</v>
      </c>
      <c r="E47" s="496">
        <f t="shared" si="16"/>
        <v>1.5</v>
      </c>
      <c r="F47" s="496">
        <f t="shared" si="17"/>
        <v>18</v>
      </c>
      <c r="G47" s="484">
        <v>36</v>
      </c>
      <c r="H47" s="484">
        <f t="shared" si="14"/>
        <v>22</v>
      </c>
      <c r="I47" s="484">
        <v>14</v>
      </c>
      <c r="J47" s="484"/>
      <c r="K47" s="484"/>
      <c r="L47" s="484"/>
      <c r="M47" s="484"/>
      <c r="N47" s="484"/>
      <c r="O47" s="484">
        <v>36</v>
      </c>
      <c r="P47" s="484"/>
      <c r="Q47" s="484"/>
      <c r="R47" s="484"/>
    </row>
    <row r="48" spans="1:18" s="453" customFormat="1" ht="31.5">
      <c r="A48" s="484" t="s">
        <v>108</v>
      </c>
      <c r="B48" s="487" t="s">
        <v>254</v>
      </c>
      <c r="C48" s="495" t="s">
        <v>57</v>
      </c>
      <c r="D48" s="496">
        <f t="shared" si="15"/>
        <v>54</v>
      </c>
      <c r="E48" s="496">
        <f t="shared" si="16"/>
        <v>1.5</v>
      </c>
      <c r="F48" s="496">
        <f t="shared" si="17"/>
        <v>18</v>
      </c>
      <c r="G48" s="484">
        <v>36</v>
      </c>
      <c r="H48" s="484">
        <f t="shared" si="14"/>
        <v>24</v>
      </c>
      <c r="I48" s="484">
        <v>12</v>
      </c>
      <c r="J48" s="484"/>
      <c r="K48" s="484"/>
      <c r="L48" s="484"/>
      <c r="M48" s="484"/>
      <c r="N48" s="484"/>
      <c r="O48" s="484"/>
      <c r="P48" s="484"/>
      <c r="Q48" s="484">
        <v>36</v>
      </c>
      <c r="R48" s="484"/>
    </row>
    <row r="49" spans="1:22" s="453" customFormat="1" ht="31.5">
      <c r="A49" s="484" t="s">
        <v>110</v>
      </c>
      <c r="B49" s="487" t="s">
        <v>116</v>
      </c>
      <c r="C49" s="495" t="s">
        <v>57</v>
      </c>
      <c r="D49" s="496">
        <f t="shared" si="15"/>
        <v>81</v>
      </c>
      <c r="E49" s="496">
        <f t="shared" si="16"/>
        <v>2.25</v>
      </c>
      <c r="F49" s="496">
        <f t="shared" si="17"/>
        <v>27</v>
      </c>
      <c r="G49" s="484">
        <v>54</v>
      </c>
      <c r="H49" s="484">
        <f t="shared" si="14"/>
        <v>14</v>
      </c>
      <c r="I49" s="484">
        <v>40</v>
      </c>
      <c r="J49" s="484"/>
      <c r="K49" s="484"/>
      <c r="L49" s="484"/>
      <c r="M49" s="484"/>
      <c r="N49" s="484"/>
      <c r="O49" s="484"/>
      <c r="P49" s="484">
        <v>54</v>
      </c>
      <c r="Q49" s="484"/>
      <c r="R49" s="484"/>
    </row>
    <row r="50" spans="1:22" s="453" customFormat="1">
      <c r="A50" s="484" t="s">
        <v>113</v>
      </c>
      <c r="B50" s="487" t="s">
        <v>119</v>
      </c>
      <c r="C50" s="495" t="s">
        <v>57</v>
      </c>
      <c r="D50" s="496">
        <f t="shared" si="15"/>
        <v>54</v>
      </c>
      <c r="E50" s="496">
        <f t="shared" si="16"/>
        <v>1.5</v>
      </c>
      <c r="F50" s="496">
        <f t="shared" si="17"/>
        <v>18</v>
      </c>
      <c r="G50" s="484">
        <v>36</v>
      </c>
      <c r="H50" s="484">
        <f t="shared" si="14"/>
        <v>14</v>
      </c>
      <c r="I50" s="484">
        <v>22</v>
      </c>
      <c r="J50" s="484"/>
      <c r="K50" s="484"/>
      <c r="L50" s="484"/>
      <c r="M50" s="484"/>
      <c r="N50" s="484">
        <v>36</v>
      </c>
      <c r="O50" s="484"/>
      <c r="P50" s="484"/>
      <c r="Q50" s="484"/>
      <c r="R50" s="484"/>
    </row>
    <row r="51" spans="1:22" s="453" customFormat="1">
      <c r="A51" s="484" t="s">
        <v>115</v>
      </c>
      <c r="B51" s="487" t="s">
        <v>121</v>
      </c>
      <c r="C51" s="495" t="s">
        <v>57</v>
      </c>
      <c r="D51" s="496">
        <f t="shared" si="15"/>
        <v>102</v>
      </c>
      <c r="E51" s="496">
        <f t="shared" si="16"/>
        <v>2.8333333333333335</v>
      </c>
      <c r="F51" s="496">
        <f t="shared" si="17"/>
        <v>34</v>
      </c>
      <c r="G51" s="484">
        <v>68</v>
      </c>
      <c r="H51" s="484">
        <f t="shared" si="14"/>
        <v>20</v>
      </c>
      <c r="I51" s="484">
        <v>48</v>
      </c>
      <c r="J51" s="484"/>
      <c r="K51" s="484"/>
      <c r="L51" s="484"/>
      <c r="M51" s="484"/>
      <c r="N51" s="484"/>
      <c r="O51" s="484"/>
      <c r="P51" s="484">
        <v>68</v>
      </c>
      <c r="Q51" s="484"/>
      <c r="R51" s="484"/>
    </row>
    <row r="52" spans="1:22" s="453" customFormat="1">
      <c r="A52" s="484" t="s">
        <v>118</v>
      </c>
      <c r="B52" s="487" t="s">
        <v>515</v>
      </c>
      <c r="C52" s="495" t="s">
        <v>516</v>
      </c>
      <c r="D52" s="496">
        <f t="shared" si="15"/>
        <v>165</v>
      </c>
      <c r="E52" s="496">
        <f t="shared" si="16"/>
        <v>4.583333333333333</v>
      </c>
      <c r="F52" s="496">
        <f t="shared" si="17"/>
        <v>55</v>
      </c>
      <c r="G52" s="484">
        <v>110</v>
      </c>
      <c r="H52" s="484">
        <f t="shared" si="14"/>
        <v>70</v>
      </c>
      <c r="I52" s="484">
        <v>40</v>
      </c>
      <c r="J52" s="484"/>
      <c r="K52" s="484"/>
      <c r="L52" s="484"/>
      <c r="M52" s="484">
        <v>58</v>
      </c>
      <c r="N52" s="484">
        <v>52</v>
      </c>
      <c r="O52" s="484"/>
      <c r="P52" s="484"/>
      <c r="Q52" s="484"/>
      <c r="R52" s="484"/>
    </row>
    <row r="53" spans="1:22" s="453" customFormat="1" ht="17.25" customHeight="1">
      <c r="A53" s="484" t="s">
        <v>120</v>
      </c>
      <c r="B53" s="487" t="s">
        <v>517</v>
      </c>
      <c r="C53" s="495" t="s">
        <v>36</v>
      </c>
      <c r="D53" s="496">
        <f t="shared" si="15"/>
        <v>135</v>
      </c>
      <c r="E53" s="496">
        <f t="shared" si="16"/>
        <v>3.75</v>
      </c>
      <c r="F53" s="496">
        <f t="shared" si="17"/>
        <v>45</v>
      </c>
      <c r="G53" s="484">
        <v>90</v>
      </c>
      <c r="H53" s="484">
        <f t="shared" si="14"/>
        <v>30</v>
      </c>
      <c r="I53" s="484">
        <v>60</v>
      </c>
      <c r="J53" s="484"/>
      <c r="K53" s="484"/>
      <c r="L53" s="484"/>
      <c r="M53" s="484">
        <v>90</v>
      </c>
      <c r="N53" s="484"/>
      <c r="O53" s="484"/>
      <c r="P53" s="484"/>
      <c r="Q53" s="484"/>
      <c r="R53" s="484"/>
    </row>
    <row r="54" spans="1:22" s="453" customFormat="1" ht="31.5">
      <c r="A54" s="484" t="s">
        <v>122</v>
      </c>
      <c r="B54" s="487" t="s">
        <v>518</v>
      </c>
      <c r="C54" s="495" t="s">
        <v>36</v>
      </c>
      <c r="D54" s="496">
        <f t="shared" si="15"/>
        <v>81</v>
      </c>
      <c r="E54" s="496">
        <f t="shared" si="16"/>
        <v>2.25</v>
      </c>
      <c r="F54" s="496">
        <f t="shared" si="17"/>
        <v>27</v>
      </c>
      <c r="G54" s="484">
        <v>54</v>
      </c>
      <c r="H54" s="484">
        <f t="shared" si="14"/>
        <v>44</v>
      </c>
      <c r="I54" s="484">
        <v>10</v>
      </c>
      <c r="J54" s="484"/>
      <c r="K54" s="484"/>
      <c r="L54" s="484"/>
      <c r="M54" s="484"/>
      <c r="N54" s="484">
        <v>54</v>
      </c>
      <c r="O54" s="484"/>
      <c r="P54" s="484"/>
      <c r="Q54" s="484"/>
      <c r="R54" s="484"/>
    </row>
    <row r="55" spans="1:22" s="453" customFormat="1" ht="31.5">
      <c r="A55" s="484" t="s">
        <v>124</v>
      </c>
      <c r="B55" s="487" t="s">
        <v>519</v>
      </c>
      <c r="C55" s="495" t="s">
        <v>516</v>
      </c>
      <c r="D55" s="496">
        <f t="shared" si="15"/>
        <v>105</v>
      </c>
      <c r="E55" s="496">
        <f t="shared" si="16"/>
        <v>2.9166666666666665</v>
      </c>
      <c r="F55" s="496">
        <f t="shared" si="17"/>
        <v>35</v>
      </c>
      <c r="G55" s="484">
        <v>70</v>
      </c>
      <c r="H55" s="484">
        <f t="shared" si="14"/>
        <v>40</v>
      </c>
      <c r="I55" s="484">
        <v>30</v>
      </c>
      <c r="J55" s="484"/>
      <c r="K55" s="484"/>
      <c r="L55" s="484"/>
      <c r="M55" s="484"/>
      <c r="N55" s="484">
        <v>70</v>
      </c>
      <c r="O55" s="484"/>
      <c r="P55" s="484"/>
      <c r="Q55" s="484"/>
      <c r="R55" s="484"/>
    </row>
    <row r="56" spans="1:22">
      <c r="A56" s="491" t="s">
        <v>130</v>
      </c>
      <c r="B56" s="492" t="s">
        <v>131</v>
      </c>
      <c r="C56" s="493" t="s">
        <v>520</v>
      </c>
      <c r="D56" s="494">
        <f t="shared" ref="D56:L56" si="18">D57+D63+D70+D73+D76+D79</f>
        <v>2058</v>
      </c>
      <c r="E56" s="494">
        <f t="shared" si="18"/>
        <v>52.833333333333336</v>
      </c>
      <c r="F56" s="494">
        <f t="shared" si="18"/>
        <v>686</v>
      </c>
      <c r="G56" s="494">
        <f t="shared" si="18"/>
        <v>1372</v>
      </c>
      <c r="H56" s="494">
        <f t="shared" si="18"/>
        <v>692</v>
      </c>
      <c r="I56" s="494">
        <f t="shared" si="18"/>
        <v>640</v>
      </c>
      <c r="J56" s="494">
        <f t="shared" si="18"/>
        <v>40</v>
      </c>
      <c r="K56" s="494">
        <f t="shared" si="18"/>
        <v>0</v>
      </c>
      <c r="L56" s="494">
        <f t="shared" si="18"/>
        <v>0</v>
      </c>
      <c r="M56" s="494">
        <f t="shared" ref="M56" si="19">M57+M63+M70+M73+M76+M79</f>
        <v>44</v>
      </c>
      <c r="N56" s="494">
        <f t="shared" ref="N56" si="20">N57+N63+N70+N73+N76+N79</f>
        <v>328</v>
      </c>
      <c r="O56" s="494">
        <f t="shared" ref="O56" si="21">O57+O63+O70+O73+O76+O79</f>
        <v>204</v>
      </c>
      <c r="P56" s="494">
        <f t="shared" ref="P56" si="22">P57+P63+P70+P73+P76+P79</f>
        <v>358</v>
      </c>
      <c r="Q56" s="494">
        <f t="shared" ref="Q56" si="23">Q57+Q63+Q70+Q73+Q76+Q79</f>
        <v>310</v>
      </c>
      <c r="R56" s="494">
        <f t="shared" ref="R56" si="24">R57+R63+R70+R73+R76+R79</f>
        <v>128</v>
      </c>
      <c r="T56" s="478"/>
    </row>
    <row r="57" spans="1:22" ht="50.25" customHeight="1">
      <c r="A57" s="491" t="s">
        <v>133</v>
      </c>
      <c r="B57" s="502" t="s">
        <v>521</v>
      </c>
      <c r="C57" s="503" t="s">
        <v>135</v>
      </c>
      <c r="D57" s="494">
        <f>SUM(D58:D60)</f>
        <v>720</v>
      </c>
      <c r="E57" s="494">
        <f>D57/36</f>
        <v>20</v>
      </c>
      <c r="F57" s="494">
        <f t="shared" ref="F57:L57" si="25">SUM(F58:F60)</f>
        <v>240</v>
      </c>
      <c r="G57" s="494">
        <f>SUM(G58:G60)</f>
        <v>480</v>
      </c>
      <c r="H57" s="494">
        <f t="shared" si="25"/>
        <v>268</v>
      </c>
      <c r="I57" s="494">
        <f t="shared" si="25"/>
        <v>212</v>
      </c>
      <c r="J57" s="494">
        <f t="shared" si="25"/>
        <v>0</v>
      </c>
      <c r="K57" s="494">
        <f t="shared" si="25"/>
        <v>0</v>
      </c>
      <c r="L57" s="494">
        <f t="shared" si="25"/>
        <v>0</v>
      </c>
      <c r="M57" s="494">
        <f t="shared" ref="M57:R57" si="26">SUM(M58:M60)</f>
        <v>44</v>
      </c>
      <c r="N57" s="494">
        <f t="shared" si="26"/>
        <v>328</v>
      </c>
      <c r="O57" s="494">
        <f t="shared" si="26"/>
        <v>50</v>
      </c>
      <c r="P57" s="494">
        <f t="shared" si="26"/>
        <v>58</v>
      </c>
      <c r="Q57" s="494">
        <f t="shared" si="26"/>
        <v>0</v>
      </c>
      <c r="R57" s="494">
        <f t="shared" si="26"/>
        <v>0</v>
      </c>
      <c r="V57" s="478"/>
    </row>
    <row r="58" spans="1:22" s="453" customFormat="1" ht="31.5">
      <c r="A58" s="484" t="s">
        <v>136</v>
      </c>
      <c r="B58" s="487" t="s">
        <v>522</v>
      </c>
      <c r="C58" s="504" t="s">
        <v>36</v>
      </c>
      <c r="D58" s="484">
        <f>F58+G58</f>
        <v>162</v>
      </c>
      <c r="E58" s="484"/>
      <c r="F58" s="484">
        <f>G58/2</f>
        <v>54</v>
      </c>
      <c r="G58" s="484">
        <v>108</v>
      </c>
      <c r="H58" s="484">
        <f>G58-I58</f>
        <v>46</v>
      </c>
      <c r="I58" s="484">
        <v>62</v>
      </c>
      <c r="J58" s="484"/>
      <c r="K58" s="484"/>
      <c r="L58" s="484"/>
      <c r="M58" s="484">
        <v>44</v>
      </c>
      <c r="N58" s="484">
        <v>64</v>
      </c>
      <c r="O58" s="484"/>
      <c r="P58" s="484"/>
      <c r="Q58" s="484"/>
      <c r="R58" s="484"/>
    </row>
    <row r="59" spans="1:22" s="453" customFormat="1" ht="37.5" customHeight="1">
      <c r="A59" s="484" t="s">
        <v>328</v>
      </c>
      <c r="B59" s="487" t="s">
        <v>523</v>
      </c>
      <c r="C59" s="504" t="s">
        <v>36</v>
      </c>
      <c r="D59" s="484">
        <f t="shared" ref="D59:D60" si="27">F59+G59</f>
        <v>396</v>
      </c>
      <c r="E59" s="484"/>
      <c r="F59" s="484">
        <f t="shared" ref="F59:F60" si="28">G59/2</f>
        <v>132</v>
      </c>
      <c r="G59" s="484">
        <f>144+120</f>
        <v>264</v>
      </c>
      <c r="H59" s="484">
        <f t="shared" ref="H59:H60" si="29">G59-I59</f>
        <v>154</v>
      </c>
      <c r="I59" s="484">
        <v>110</v>
      </c>
      <c r="J59" s="484"/>
      <c r="K59" s="484"/>
      <c r="L59" s="484"/>
      <c r="M59" s="484"/>
      <c r="N59" s="484">
        <v>264</v>
      </c>
      <c r="O59" s="484"/>
      <c r="P59" s="484"/>
      <c r="Q59" s="484"/>
      <c r="R59" s="484"/>
    </row>
    <row r="60" spans="1:22" s="453" customFormat="1" ht="47.25">
      <c r="A60" s="484" t="s">
        <v>330</v>
      </c>
      <c r="B60" s="487" t="s">
        <v>524</v>
      </c>
      <c r="C60" s="504" t="s">
        <v>36</v>
      </c>
      <c r="D60" s="484">
        <f t="shared" si="27"/>
        <v>162</v>
      </c>
      <c r="E60" s="484"/>
      <c r="F60" s="484">
        <f t="shared" si="28"/>
        <v>54</v>
      </c>
      <c r="G60" s="484">
        <f>72+36</f>
        <v>108</v>
      </c>
      <c r="H60" s="484">
        <f t="shared" si="29"/>
        <v>68</v>
      </c>
      <c r="I60" s="484">
        <v>40</v>
      </c>
      <c r="J60" s="484"/>
      <c r="K60" s="484"/>
      <c r="L60" s="484"/>
      <c r="M60" s="484"/>
      <c r="N60" s="484"/>
      <c r="O60" s="484">
        <v>50</v>
      </c>
      <c r="P60" s="484">
        <v>58</v>
      </c>
      <c r="Q60" s="484"/>
      <c r="R60" s="484"/>
    </row>
    <row r="61" spans="1:22">
      <c r="A61" s="505" t="s">
        <v>139</v>
      </c>
      <c r="B61" s="506"/>
      <c r="C61" s="507" t="s">
        <v>57</v>
      </c>
      <c r="D61" s="508"/>
      <c r="E61" s="508">
        <f>144/36</f>
        <v>4</v>
      </c>
      <c r="F61" s="509"/>
      <c r="G61" s="509">
        <v>144</v>
      </c>
      <c r="H61" s="509"/>
      <c r="I61" s="509"/>
      <c r="J61" s="509"/>
      <c r="K61" s="509"/>
      <c r="L61" s="509"/>
      <c r="M61" s="509"/>
      <c r="N61" s="509">
        <v>72</v>
      </c>
      <c r="O61" s="509">
        <v>72</v>
      </c>
      <c r="P61" s="509"/>
      <c r="Q61" s="509"/>
      <c r="R61" s="509"/>
    </row>
    <row r="62" spans="1:22">
      <c r="A62" s="505" t="s">
        <v>140</v>
      </c>
      <c r="B62" s="506"/>
      <c r="C62" s="507" t="s">
        <v>57</v>
      </c>
      <c r="D62" s="508"/>
      <c r="E62" s="508">
        <f>108/36</f>
        <v>3</v>
      </c>
      <c r="F62" s="509"/>
      <c r="G62" s="509">
        <v>108</v>
      </c>
      <c r="H62" s="509"/>
      <c r="I62" s="509"/>
      <c r="J62" s="509"/>
      <c r="K62" s="509"/>
      <c r="L62" s="509"/>
      <c r="M62" s="509"/>
      <c r="N62" s="509"/>
      <c r="O62" s="509"/>
      <c r="P62" s="509">
        <v>108</v>
      </c>
      <c r="Q62" s="509"/>
      <c r="R62" s="509"/>
    </row>
    <row r="63" spans="1:22" ht="47.25">
      <c r="A63" s="510" t="s">
        <v>141</v>
      </c>
      <c r="B63" s="492" t="s">
        <v>525</v>
      </c>
      <c r="C63" s="503" t="s">
        <v>135</v>
      </c>
      <c r="D63" s="494">
        <f>SUM(D64:D67)</f>
        <v>843</v>
      </c>
      <c r="E63" s="494">
        <f>D63/36</f>
        <v>23.416666666666668</v>
      </c>
      <c r="F63" s="494">
        <f t="shared" ref="F63:L63" si="30">SUM(F64:F67)</f>
        <v>281</v>
      </c>
      <c r="G63" s="494">
        <f>SUM(G64:G67)</f>
        <v>562</v>
      </c>
      <c r="H63" s="494">
        <f t="shared" si="30"/>
        <v>262</v>
      </c>
      <c r="I63" s="494">
        <f t="shared" si="30"/>
        <v>280</v>
      </c>
      <c r="J63" s="494">
        <f t="shared" si="30"/>
        <v>20</v>
      </c>
      <c r="K63" s="494">
        <f t="shared" si="30"/>
        <v>0</v>
      </c>
      <c r="L63" s="494">
        <f t="shared" si="30"/>
        <v>0</v>
      </c>
      <c r="M63" s="494">
        <f t="shared" ref="M63:R63" si="31">SUM(M64:M67)</f>
        <v>0</v>
      </c>
      <c r="N63" s="494">
        <f t="shared" si="31"/>
        <v>0</v>
      </c>
      <c r="O63" s="494">
        <f t="shared" si="31"/>
        <v>36</v>
      </c>
      <c r="P63" s="494">
        <f t="shared" si="31"/>
        <v>300</v>
      </c>
      <c r="Q63" s="494">
        <f t="shared" si="31"/>
        <v>98</v>
      </c>
      <c r="R63" s="494">
        <f t="shared" si="31"/>
        <v>128</v>
      </c>
    </row>
    <row r="64" spans="1:22" s="453" customFormat="1" ht="31.5">
      <c r="A64" s="511" t="s">
        <v>143</v>
      </c>
      <c r="B64" s="487" t="s">
        <v>526</v>
      </c>
      <c r="C64" s="504" t="s">
        <v>36</v>
      </c>
      <c r="D64" s="496">
        <f>F64+G64</f>
        <v>357</v>
      </c>
      <c r="E64" s="496"/>
      <c r="F64" s="496">
        <f>G64/2</f>
        <v>119</v>
      </c>
      <c r="G64" s="484">
        <v>238</v>
      </c>
      <c r="H64" s="484">
        <v>110</v>
      </c>
      <c r="I64" s="484">
        <v>108</v>
      </c>
      <c r="J64" s="484">
        <v>20</v>
      </c>
      <c r="K64" s="484"/>
      <c r="L64" s="484"/>
      <c r="M64" s="484"/>
      <c r="N64" s="484"/>
      <c r="O64" s="484">
        <v>36</v>
      </c>
      <c r="P64" s="484">
        <v>202</v>
      </c>
      <c r="Q64" s="484"/>
      <c r="R64" s="484"/>
    </row>
    <row r="65" spans="1:24" s="453" customFormat="1" ht="31.5">
      <c r="A65" s="511" t="s">
        <v>334</v>
      </c>
      <c r="B65" s="487" t="s">
        <v>527</v>
      </c>
      <c r="C65" s="504" t="s">
        <v>36</v>
      </c>
      <c r="D65" s="496">
        <f t="shared" ref="D65:D67" si="32">F65+G65</f>
        <v>84</v>
      </c>
      <c r="E65" s="496"/>
      <c r="F65" s="496">
        <f t="shared" ref="F65:F67" si="33">G65/2</f>
        <v>28</v>
      </c>
      <c r="G65" s="484">
        <f>36+20</f>
        <v>56</v>
      </c>
      <c r="H65" s="484">
        <f t="shared" ref="H65:H67" si="34">G65-I65</f>
        <v>38</v>
      </c>
      <c r="I65" s="484">
        <v>18</v>
      </c>
      <c r="J65" s="484"/>
      <c r="K65" s="484"/>
      <c r="L65" s="484"/>
      <c r="M65" s="484"/>
      <c r="N65" s="484"/>
      <c r="O65" s="484"/>
      <c r="P65" s="484">
        <v>56</v>
      </c>
      <c r="Q65" s="484"/>
      <c r="R65" s="484"/>
    </row>
    <row r="66" spans="1:24" s="453" customFormat="1" ht="31.5">
      <c r="A66" s="511" t="s">
        <v>528</v>
      </c>
      <c r="B66" s="487" t="s">
        <v>529</v>
      </c>
      <c r="C66" s="504" t="s">
        <v>57</v>
      </c>
      <c r="D66" s="496">
        <f t="shared" si="32"/>
        <v>210</v>
      </c>
      <c r="E66" s="496"/>
      <c r="F66" s="496">
        <f t="shared" si="33"/>
        <v>70</v>
      </c>
      <c r="G66" s="484">
        <v>140</v>
      </c>
      <c r="H66" s="484">
        <f t="shared" si="34"/>
        <v>86</v>
      </c>
      <c r="I66" s="484">
        <v>54</v>
      </c>
      <c r="J66" s="484"/>
      <c r="K66" s="484"/>
      <c r="L66" s="484"/>
      <c r="M66" s="484"/>
      <c r="N66" s="484"/>
      <c r="O66" s="484"/>
      <c r="P66" s="484">
        <v>42</v>
      </c>
      <c r="Q66" s="484">
        <v>98</v>
      </c>
      <c r="R66" s="484"/>
    </row>
    <row r="67" spans="1:24" s="453" customFormat="1" ht="31.5">
      <c r="A67" s="511" t="s">
        <v>530</v>
      </c>
      <c r="B67" s="487" t="s">
        <v>531</v>
      </c>
      <c r="C67" s="504" t="s">
        <v>516</v>
      </c>
      <c r="D67" s="496">
        <f t="shared" si="32"/>
        <v>192</v>
      </c>
      <c r="E67" s="496"/>
      <c r="F67" s="496">
        <f t="shared" si="33"/>
        <v>64</v>
      </c>
      <c r="G67" s="484">
        <v>128</v>
      </c>
      <c r="H67" s="484">
        <f t="shared" si="34"/>
        <v>28</v>
      </c>
      <c r="I67" s="484">
        <v>100</v>
      </c>
      <c r="J67" s="484"/>
      <c r="K67" s="484"/>
      <c r="L67" s="484"/>
      <c r="M67" s="484"/>
      <c r="N67" s="484"/>
      <c r="O67" s="484"/>
      <c r="P67" s="484"/>
      <c r="Q67" s="484"/>
      <c r="R67" s="484">
        <v>128</v>
      </c>
    </row>
    <row r="68" spans="1:24">
      <c r="A68" s="505" t="s">
        <v>209</v>
      </c>
      <c r="B68" s="506"/>
      <c r="C68" s="507" t="s">
        <v>57</v>
      </c>
      <c r="D68" s="508"/>
      <c r="E68" s="508">
        <f>180/36</f>
        <v>5</v>
      </c>
      <c r="F68" s="509"/>
      <c r="G68" s="509">
        <v>216</v>
      </c>
      <c r="H68" s="509"/>
      <c r="I68" s="509"/>
      <c r="J68" s="509"/>
      <c r="K68" s="509"/>
      <c r="L68" s="509"/>
      <c r="M68" s="509"/>
      <c r="N68" s="509"/>
      <c r="O68" s="509"/>
      <c r="P68" s="509">
        <v>216</v>
      </c>
      <c r="Q68" s="509"/>
      <c r="R68" s="509"/>
    </row>
    <row r="69" spans="1:24">
      <c r="A69" s="505" t="s">
        <v>147</v>
      </c>
      <c r="B69" s="506"/>
      <c r="C69" s="507" t="s">
        <v>57</v>
      </c>
      <c r="D69" s="508"/>
      <c r="E69" s="508">
        <f>324/36</f>
        <v>9</v>
      </c>
      <c r="F69" s="509"/>
      <c r="G69" s="509">
        <v>324</v>
      </c>
      <c r="H69" s="509"/>
      <c r="I69" s="509"/>
      <c r="J69" s="509"/>
      <c r="K69" s="509"/>
      <c r="L69" s="509"/>
      <c r="M69" s="509"/>
      <c r="N69" s="509"/>
      <c r="O69" s="509"/>
      <c r="P69" s="509"/>
      <c r="Q69" s="509"/>
      <c r="R69" s="509">
        <v>324</v>
      </c>
    </row>
    <row r="70" spans="1:24" ht="47.25">
      <c r="A70" s="510" t="s">
        <v>148</v>
      </c>
      <c r="B70" s="492" t="s">
        <v>532</v>
      </c>
      <c r="C70" s="491" t="s">
        <v>135</v>
      </c>
      <c r="D70" s="494">
        <f>D71</f>
        <v>162</v>
      </c>
      <c r="E70" s="494">
        <f>D70/36</f>
        <v>4.5</v>
      </c>
      <c r="F70" s="494">
        <f t="shared" ref="F70:R70" si="35">F71</f>
        <v>54</v>
      </c>
      <c r="G70" s="494">
        <f>G71</f>
        <v>108</v>
      </c>
      <c r="H70" s="494">
        <f t="shared" si="35"/>
        <v>52</v>
      </c>
      <c r="I70" s="494">
        <f t="shared" si="35"/>
        <v>36</v>
      </c>
      <c r="J70" s="494">
        <f t="shared" si="35"/>
        <v>20</v>
      </c>
      <c r="K70" s="494">
        <f t="shared" si="35"/>
        <v>0</v>
      </c>
      <c r="L70" s="494">
        <f t="shared" si="35"/>
        <v>0</v>
      </c>
      <c r="M70" s="494">
        <f t="shared" si="35"/>
        <v>0</v>
      </c>
      <c r="N70" s="494">
        <f t="shared" si="35"/>
        <v>0</v>
      </c>
      <c r="O70" s="494">
        <f t="shared" si="35"/>
        <v>0</v>
      </c>
      <c r="P70" s="494">
        <f t="shared" si="35"/>
        <v>0</v>
      </c>
      <c r="Q70" s="494">
        <f t="shared" si="35"/>
        <v>108</v>
      </c>
      <c r="R70" s="494">
        <f t="shared" si="35"/>
        <v>0</v>
      </c>
    </row>
    <row r="71" spans="1:24" s="453" customFormat="1" ht="47.25">
      <c r="A71" s="511" t="s">
        <v>150</v>
      </c>
      <c r="B71" s="487" t="s">
        <v>533</v>
      </c>
      <c r="C71" s="484" t="s">
        <v>57</v>
      </c>
      <c r="D71" s="496">
        <f>F71+G71</f>
        <v>162</v>
      </c>
      <c r="E71" s="496"/>
      <c r="F71" s="496">
        <f>G71/2</f>
        <v>54</v>
      </c>
      <c r="G71" s="484">
        <v>108</v>
      </c>
      <c r="H71" s="484">
        <v>52</v>
      </c>
      <c r="I71" s="484">
        <v>36</v>
      </c>
      <c r="J71" s="484">
        <v>20</v>
      </c>
      <c r="K71" s="484"/>
      <c r="L71" s="484"/>
      <c r="M71" s="484"/>
      <c r="N71" s="484"/>
      <c r="O71" s="484"/>
      <c r="P71" s="484"/>
      <c r="Q71" s="484">
        <v>108</v>
      </c>
      <c r="R71" s="484"/>
    </row>
    <row r="72" spans="1:24">
      <c r="A72" s="505" t="s">
        <v>152</v>
      </c>
      <c r="B72" s="506"/>
      <c r="C72" s="509" t="s">
        <v>57</v>
      </c>
      <c r="D72" s="508"/>
      <c r="E72" s="508">
        <v>1</v>
      </c>
      <c r="F72" s="508"/>
      <c r="G72" s="509">
        <v>36</v>
      </c>
      <c r="H72" s="509"/>
      <c r="I72" s="509"/>
      <c r="J72" s="509"/>
      <c r="K72" s="509"/>
      <c r="L72" s="509"/>
      <c r="M72" s="509"/>
      <c r="N72" s="509"/>
      <c r="O72" s="509"/>
      <c r="P72" s="509"/>
      <c r="Q72" s="509">
        <v>36</v>
      </c>
      <c r="R72" s="509"/>
    </row>
    <row r="73" spans="1:24" ht="47.25">
      <c r="A73" s="510" t="s">
        <v>154</v>
      </c>
      <c r="B73" s="492" t="s">
        <v>534</v>
      </c>
      <c r="C73" s="491" t="s">
        <v>135</v>
      </c>
      <c r="D73" s="494">
        <f>D74</f>
        <v>156</v>
      </c>
      <c r="E73" s="494"/>
      <c r="F73" s="494">
        <f t="shared" ref="F73:R73" si="36">F74</f>
        <v>52</v>
      </c>
      <c r="G73" s="494">
        <f>G74</f>
        <v>104</v>
      </c>
      <c r="H73" s="494">
        <f t="shared" si="36"/>
        <v>52</v>
      </c>
      <c r="I73" s="494">
        <f t="shared" si="36"/>
        <v>52</v>
      </c>
      <c r="J73" s="494">
        <f t="shared" si="36"/>
        <v>0</v>
      </c>
      <c r="K73" s="494">
        <f t="shared" si="36"/>
        <v>0</v>
      </c>
      <c r="L73" s="494">
        <f t="shared" si="36"/>
        <v>0</v>
      </c>
      <c r="M73" s="494">
        <f t="shared" si="36"/>
        <v>0</v>
      </c>
      <c r="N73" s="494">
        <f t="shared" si="36"/>
        <v>0</v>
      </c>
      <c r="O73" s="494">
        <f t="shared" si="36"/>
        <v>0</v>
      </c>
      <c r="P73" s="494">
        <f t="shared" si="36"/>
        <v>0</v>
      </c>
      <c r="Q73" s="494">
        <f t="shared" si="36"/>
        <v>104</v>
      </c>
      <c r="R73" s="494">
        <f t="shared" si="36"/>
        <v>0</v>
      </c>
    </row>
    <row r="74" spans="1:24" s="453" customFormat="1" ht="31.5">
      <c r="A74" s="511" t="s">
        <v>156</v>
      </c>
      <c r="B74" s="487" t="s">
        <v>157</v>
      </c>
      <c r="C74" s="471" t="s">
        <v>57</v>
      </c>
      <c r="D74" s="496">
        <f>F74+G74</f>
        <v>156</v>
      </c>
      <c r="E74" s="496"/>
      <c r="F74" s="496">
        <f>G74/2</f>
        <v>52</v>
      </c>
      <c r="G74" s="484">
        <v>104</v>
      </c>
      <c r="H74" s="484">
        <f>G74-I74</f>
        <v>52</v>
      </c>
      <c r="I74" s="484">
        <v>52</v>
      </c>
      <c r="J74" s="471"/>
      <c r="K74" s="471"/>
      <c r="L74" s="471"/>
      <c r="M74" s="484"/>
      <c r="N74" s="484"/>
      <c r="O74" s="484"/>
      <c r="P74" s="484"/>
      <c r="Q74" s="484">
        <v>104</v>
      </c>
      <c r="R74" s="484"/>
    </row>
    <row r="75" spans="1:24" s="453" customFormat="1">
      <c r="A75" s="511" t="s">
        <v>159</v>
      </c>
      <c r="B75" s="487"/>
      <c r="C75" s="471" t="s">
        <v>57</v>
      </c>
      <c r="D75" s="496"/>
      <c r="E75" s="496">
        <v>1</v>
      </c>
      <c r="F75" s="496"/>
      <c r="G75" s="484">
        <v>36</v>
      </c>
      <c r="H75" s="484"/>
      <c r="I75" s="484"/>
      <c r="J75" s="484"/>
      <c r="K75" s="484"/>
      <c r="L75" s="484"/>
      <c r="M75" s="484"/>
      <c r="N75" s="484"/>
      <c r="O75" s="484"/>
      <c r="P75" s="484"/>
      <c r="Q75" s="484">
        <v>36</v>
      </c>
      <c r="R75" s="484"/>
    </row>
    <row r="76" spans="1:24" ht="66.75" customHeight="1">
      <c r="A76" s="491" t="s">
        <v>161</v>
      </c>
      <c r="B76" s="492" t="s">
        <v>535</v>
      </c>
      <c r="C76" s="491" t="s">
        <v>135</v>
      </c>
      <c r="D76" s="494">
        <f>D77</f>
        <v>177</v>
      </c>
      <c r="E76" s="494">
        <f>D76/36</f>
        <v>4.916666666666667</v>
      </c>
      <c r="F76" s="494">
        <f t="shared" ref="F76:R76" si="37">F77</f>
        <v>59</v>
      </c>
      <c r="G76" s="494">
        <f>G77</f>
        <v>118</v>
      </c>
      <c r="H76" s="494">
        <f t="shared" si="37"/>
        <v>58</v>
      </c>
      <c r="I76" s="494">
        <f t="shared" si="37"/>
        <v>60</v>
      </c>
      <c r="J76" s="494">
        <f t="shared" si="37"/>
        <v>0</v>
      </c>
      <c r="K76" s="494">
        <f t="shared" si="37"/>
        <v>0</v>
      </c>
      <c r="L76" s="494">
        <f t="shared" si="37"/>
        <v>0</v>
      </c>
      <c r="M76" s="494">
        <f t="shared" si="37"/>
        <v>0</v>
      </c>
      <c r="N76" s="494">
        <f t="shared" si="37"/>
        <v>0</v>
      </c>
      <c r="O76" s="494">
        <f t="shared" si="37"/>
        <v>118</v>
      </c>
      <c r="P76" s="494">
        <f t="shared" si="37"/>
        <v>0</v>
      </c>
      <c r="Q76" s="494">
        <f t="shared" si="37"/>
        <v>0</v>
      </c>
      <c r="R76" s="494">
        <f t="shared" si="37"/>
        <v>0</v>
      </c>
    </row>
    <row r="77" spans="1:24" s="453" customFormat="1" ht="36.75" customHeight="1">
      <c r="A77" s="499" t="s">
        <v>216</v>
      </c>
      <c r="B77" s="487" t="s">
        <v>536</v>
      </c>
      <c r="C77" s="471" t="s">
        <v>57</v>
      </c>
      <c r="D77" s="496">
        <f>F77+G77</f>
        <v>177</v>
      </c>
      <c r="E77" s="496"/>
      <c r="F77" s="496">
        <f>G77/2</f>
        <v>59</v>
      </c>
      <c r="G77" s="484">
        <v>118</v>
      </c>
      <c r="H77" s="484">
        <f>G77-I77</f>
        <v>58</v>
      </c>
      <c r="I77" s="484">
        <v>60</v>
      </c>
      <c r="J77" s="484"/>
      <c r="K77" s="484"/>
      <c r="L77" s="484"/>
      <c r="M77" s="484"/>
      <c r="N77" s="484"/>
      <c r="O77" s="484">
        <v>118</v>
      </c>
      <c r="P77" s="484"/>
      <c r="Q77" s="484"/>
      <c r="R77" s="484"/>
    </row>
    <row r="78" spans="1:24">
      <c r="A78" s="512" t="s">
        <v>219</v>
      </c>
      <c r="B78" s="506"/>
      <c r="C78" s="513" t="s">
        <v>57</v>
      </c>
      <c r="D78" s="508"/>
      <c r="E78" s="508">
        <f>216/36</f>
        <v>6</v>
      </c>
      <c r="F78" s="508"/>
      <c r="G78" s="509">
        <v>180</v>
      </c>
      <c r="H78" s="506"/>
      <c r="I78" s="509"/>
      <c r="J78" s="509"/>
      <c r="K78" s="509"/>
      <c r="L78" s="509"/>
      <c r="M78" s="509"/>
      <c r="N78" s="509"/>
      <c r="O78" s="509">
        <v>180</v>
      </c>
      <c r="P78" s="509"/>
      <c r="Q78" s="509"/>
      <c r="R78" s="509"/>
    </row>
    <row r="79" spans="1:24">
      <c r="A79" s="514"/>
      <c r="B79" s="515"/>
      <c r="C79" s="471"/>
      <c r="D79" s="473"/>
      <c r="E79" s="473"/>
      <c r="F79" s="473"/>
      <c r="G79" s="473"/>
      <c r="H79" s="473"/>
      <c r="I79" s="473"/>
      <c r="J79" s="473"/>
      <c r="K79" s="473"/>
      <c r="L79" s="473"/>
      <c r="M79" s="473"/>
      <c r="N79" s="473"/>
      <c r="O79" s="473"/>
      <c r="P79" s="473"/>
      <c r="Q79" s="473"/>
      <c r="R79" s="473"/>
    </row>
    <row r="80" spans="1:24">
      <c r="A80" s="967" t="s">
        <v>176</v>
      </c>
      <c r="B80" s="968"/>
      <c r="C80" s="516" t="s">
        <v>537</v>
      </c>
      <c r="D80" s="517">
        <f>D16+D31+D37+D40</f>
        <v>6426</v>
      </c>
      <c r="E80" s="517">
        <f t="shared" ref="E80:R80" si="38">E16+E31+E37+E40</f>
        <v>175.66666666666669</v>
      </c>
      <c r="F80" s="517">
        <f t="shared" si="38"/>
        <v>2142</v>
      </c>
      <c r="G80" s="518">
        <f t="shared" si="38"/>
        <v>4284</v>
      </c>
      <c r="H80" s="518">
        <f t="shared" si="38"/>
        <v>2221</v>
      </c>
      <c r="I80" s="518">
        <f t="shared" si="38"/>
        <v>2023</v>
      </c>
      <c r="J80" s="518">
        <f t="shared" si="38"/>
        <v>40</v>
      </c>
      <c r="K80" s="518">
        <f t="shared" si="38"/>
        <v>576</v>
      </c>
      <c r="L80" s="518">
        <f t="shared" si="38"/>
        <v>828</v>
      </c>
      <c r="M80" s="518">
        <f t="shared" si="38"/>
        <v>576</v>
      </c>
      <c r="N80" s="518">
        <f t="shared" si="38"/>
        <v>756</v>
      </c>
      <c r="O80" s="518">
        <f t="shared" si="38"/>
        <v>324</v>
      </c>
      <c r="P80" s="518">
        <f t="shared" si="38"/>
        <v>540</v>
      </c>
      <c r="Q80" s="518">
        <f t="shared" si="38"/>
        <v>540</v>
      </c>
      <c r="R80" s="518">
        <f t="shared" si="38"/>
        <v>144</v>
      </c>
      <c r="S80" s="478"/>
      <c r="T80" s="478"/>
      <c r="U80" s="478"/>
      <c r="V80" s="478"/>
      <c r="W80" s="478"/>
      <c r="X80" s="478"/>
    </row>
    <row r="81" spans="1:18" ht="15.75" customHeight="1">
      <c r="A81" s="979" t="s">
        <v>221</v>
      </c>
      <c r="B81" s="980"/>
      <c r="C81" s="980"/>
      <c r="D81" s="980"/>
      <c r="E81" s="980"/>
      <c r="F81" s="981"/>
      <c r="G81" s="982" t="s">
        <v>179</v>
      </c>
      <c r="H81" s="976" t="s">
        <v>180</v>
      </c>
      <c r="I81" s="977"/>
      <c r="J81" s="978"/>
      <c r="K81" s="969">
        <v>11</v>
      </c>
      <c r="L81" s="969">
        <v>11</v>
      </c>
      <c r="M81" s="969">
        <v>10</v>
      </c>
      <c r="N81" s="969">
        <v>11</v>
      </c>
      <c r="O81" s="969">
        <v>7</v>
      </c>
      <c r="P81" s="969">
        <v>8</v>
      </c>
      <c r="Q81" s="969">
        <v>7</v>
      </c>
      <c r="R81" s="969">
        <v>3</v>
      </c>
    </row>
    <row r="82" spans="1:18">
      <c r="A82" s="519"/>
      <c r="B82" s="520"/>
      <c r="C82" s="163"/>
      <c r="D82" s="163"/>
      <c r="E82" s="163"/>
      <c r="F82" s="164"/>
      <c r="G82" s="983"/>
      <c r="H82" s="973"/>
      <c r="I82" s="974"/>
      <c r="J82" s="985"/>
      <c r="K82" s="970"/>
      <c r="L82" s="970"/>
      <c r="M82" s="970"/>
      <c r="N82" s="970"/>
      <c r="O82" s="970"/>
      <c r="P82" s="970"/>
      <c r="Q82" s="970"/>
      <c r="R82" s="970"/>
    </row>
    <row r="83" spans="1:18">
      <c r="A83" s="521" t="s">
        <v>461</v>
      </c>
      <c r="B83" s="522"/>
      <c r="C83" s="522"/>
      <c r="D83" s="522"/>
      <c r="E83" s="522"/>
      <c r="F83" s="523"/>
      <c r="G83" s="983"/>
      <c r="H83" s="976" t="s">
        <v>462</v>
      </c>
      <c r="I83" s="977"/>
      <c r="J83" s="978"/>
      <c r="K83" s="179"/>
      <c r="L83" s="179"/>
      <c r="M83" s="179"/>
      <c r="N83" s="179"/>
      <c r="O83" s="179"/>
      <c r="P83" s="179"/>
      <c r="Q83" s="179"/>
      <c r="R83" s="179"/>
    </row>
    <row r="84" spans="1:18">
      <c r="A84" s="519"/>
      <c r="B84" s="520"/>
      <c r="C84" s="163"/>
      <c r="D84" s="163"/>
      <c r="E84" s="163"/>
      <c r="F84" s="164"/>
      <c r="G84" s="983"/>
      <c r="H84" s="971" t="s">
        <v>181</v>
      </c>
      <c r="I84" s="972"/>
      <c r="J84" s="972"/>
      <c r="K84" s="975"/>
      <c r="L84" s="975"/>
      <c r="M84" s="975">
        <f>M61+M68+M72+M75</f>
        <v>0</v>
      </c>
      <c r="N84" s="975">
        <f t="shared" ref="N84:R84" si="39">N61+N68+N72+N75</f>
        <v>72</v>
      </c>
      <c r="O84" s="975">
        <f t="shared" si="39"/>
        <v>72</v>
      </c>
      <c r="P84" s="975">
        <f t="shared" si="39"/>
        <v>216</v>
      </c>
      <c r="Q84" s="975">
        <f t="shared" si="39"/>
        <v>72</v>
      </c>
      <c r="R84" s="975">
        <f t="shared" si="39"/>
        <v>0</v>
      </c>
    </row>
    <row r="85" spans="1:18">
      <c r="A85" s="519"/>
      <c r="B85" s="111"/>
      <c r="C85" s="163"/>
      <c r="D85" s="163"/>
      <c r="E85" s="163"/>
      <c r="F85" s="164"/>
      <c r="G85" s="983"/>
      <c r="H85" s="973"/>
      <c r="I85" s="974"/>
      <c r="J85" s="974"/>
      <c r="K85" s="975"/>
      <c r="L85" s="975"/>
      <c r="M85" s="975"/>
      <c r="N85" s="975"/>
      <c r="O85" s="975"/>
      <c r="P85" s="975"/>
      <c r="Q85" s="975"/>
      <c r="R85" s="975"/>
    </row>
    <row r="86" spans="1:18">
      <c r="A86" s="986" t="s">
        <v>298</v>
      </c>
      <c r="B86" s="987"/>
      <c r="C86" s="987"/>
      <c r="D86" s="987"/>
      <c r="E86" s="987"/>
      <c r="F86" s="988"/>
      <c r="G86" s="983"/>
      <c r="H86" s="989" t="s">
        <v>463</v>
      </c>
      <c r="I86" s="990"/>
      <c r="J86" s="990"/>
      <c r="K86" s="975"/>
      <c r="L86" s="975"/>
      <c r="M86" s="975">
        <f>M62+M69+M78</f>
        <v>0</v>
      </c>
      <c r="N86" s="975">
        <f t="shared" ref="N86:R86" si="40">N62+N69+N78</f>
        <v>0</v>
      </c>
      <c r="O86" s="975">
        <f t="shared" si="40"/>
        <v>180</v>
      </c>
      <c r="P86" s="975">
        <f t="shared" si="40"/>
        <v>108</v>
      </c>
      <c r="Q86" s="975">
        <f t="shared" si="40"/>
        <v>0</v>
      </c>
      <c r="R86" s="975">
        <f t="shared" si="40"/>
        <v>324</v>
      </c>
    </row>
    <row r="87" spans="1:18">
      <c r="A87" s="986" t="s">
        <v>299</v>
      </c>
      <c r="B87" s="987"/>
      <c r="C87" s="987"/>
      <c r="D87" s="987"/>
      <c r="E87" s="987"/>
      <c r="F87" s="988"/>
      <c r="G87" s="983"/>
      <c r="H87" s="991"/>
      <c r="I87" s="992"/>
      <c r="J87" s="992"/>
      <c r="K87" s="975"/>
      <c r="L87" s="975"/>
      <c r="M87" s="975"/>
      <c r="N87" s="975"/>
      <c r="O87" s="975"/>
      <c r="P87" s="975"/>
      <c r="Q87" s="975"/>
      <c r="R87" s="975"/>
    </row>
    <row r="88" spans="1:18">
      <c r="A88" s="519"/>
      <c r="B88" s="111"/>
      <c r="C88" s="111"/>
      <c r="D88" s="111"/>
      <c r="E88" s="111"/>
      <c r="F88" s="166"/>
      <c r="G88" s="983"/>
      <c r="H88" s="993"/>
      <c r="I88" s="994"/>
      <c r="J88" s="994"/>
      <c r="K88" s="975"/>
      <c r="L88" s="975"/>
      <c r="M88" s="975"/>
      <c r="N88" s="975"/>
      <c r="O88" s="975"/>
      <c r="P88" s="975"/>
      <c r="Q88" s="975"/>
      <c r="R88" s="975"/>
    </row>
    <row r="89" spans="1:18" ht="16.5" thickBot="1">
      <c r="A89" s="519"/>
      <c r="B89" s="111"/>
      <c r="C89" s="111"/>
      <c r="D89" s="111"/>
      <c r="E89" s="111"/>
      <c r="F89" s="166"/>
      <c r="G89" s="983"/>
      <c r="H89" s="996" t="s">
        <v>178</v>
      </c>
      <c r="I89" s="996"/>
      <c r="J89" s="996"/>
      <c r="K89" s="185"/>
      <c r="L89" s="185"/>
      <c r="M89" s="185"/>
      <c r="N89" s="185"/>
      <c r="O89" s="185"/>
      <c r="P89" s="185"/>
      <c r="Q89" s="185"/>
      <c r="R89" s="185">
        <v>144</v>
      </c>
    </row>
    <row r="90" spans="1:18" ht="21" thickBot="1">
      <c r="A90" s="519"/>
      <c r="B90" s="111"/>
      <c r="C90" s="111"/>
      <c r="D90" s="111"/>
      <c r="E90" s="111"/>
      <c r="F90" s="166"/>
      <c r="G90" s="983"/>
      <c r="H90" s="997">
        <f>SUM(K90:R90)</f>
        <v>1188</v>
      </c>
      <c r="I90" s="998"/>
      <c r="J90" s="999"/>
      <c r="K90" s="524">
        <f>SUM(K84:K89)</f>
        <v>0</v>
      </c>
      <c r="L90" s="524">
        <f t="shared" ref="L90:R90" si="41">SUM(L84:L89)</f>
        <v>0</v>
      </c>
      <c r="M90" s="524">
        <f t="shared" si="41"/>
        <v>0</v>
      </c>
      <c r="N90" s="524">
        <f t="shared" si="41"/>
        <v>72</v>
      </c>
      <c r="O90" s="524">
        <f t="shared" si="41"/>
        <v>252</v>
      </c>
      <c r="P90" s="524">
        <f t="shared" si="41"/>
        <v>324</v>
      </c>
      <c r="Q90" s="524">
        <f t="shared" si="41"/>
        <v>72</v>
      </c>
      <c r="R90" s="525">
        <f t="shared" si="41"/>
        <v>468</v>
      </c>
    </row>
    <row r="91" spans="1:18">
      <c r="A91" s="519"/>
      <c r="B91" s="173"/>
      <c r="C91" s="111"/>
      <c r="D91" s="111"/>
      <c r="E91" s="111"/>
      <c r="F91" s="166"/>
      <c r="G91" s="983"/>
      <c r="H91" s="976" t="s">
        <v>183</v>
      </c>
      <c r="I91" s="977"/>
      <c r="J91" s="978"/>
      <c r="K91" s="1000">
        <v>2</v>
      </c>
      <c r="L91" s="1000">
        <v>2</v>
      </c>
      <c r="M91" s="1000">
        <v>2</v>
      </c>
      <c r="N91" s="1000">
        <v>4</v>
      </c>
      <c r="O91" s="1000">
        <v>0</v>
      </c>
      <c r="P91" s="1000">
        <v>3</v>
      </c>
      <c r="Q91" s="1000">
        <v>0</v>
      </c>
      <c r="R91" s="1000">
        <v>0</v>
      </c>
    </row>
    <row r="92" spans="1:18">
      <c r="A92" s="519"/>
      <c r="B92" s="111"/>
      <c r="C92" s="111"/>
      <c r="D92" s="111"/>
      <c r="E92" s="111"/>
      <c r="F92" s="166"/>
      <c r="G92" s="983"/>
      <c r="H92" s="973"/>
      <c r="I92" s="974"/>
      <c r="J92" s="985"/>
      <c r="K92" s="995"/>
      <c r="L92" s="995"/>
      <c r="M92" s="995"/>
      <c r="N92" s="995"/>
      <c r="O92" s="995"/>
      <c r="P92" s="995"/>
      <c r="Q92" s="995"/>
      <c r="R92" s="995"/>
    </row>
    <row r="93" spans="1:18">
      <c r="A93" s="519"/>
      <c r="B93" s="111"/>
      <c r="C93" s="111"/>
      <c r="D93" s="111"/>
      <c r="E93" s="111"/>
      <c r="F93" s="166"/>
      <c r="G93" s="983"/>
      <c r="H93" s="971" t="s">
        <v>184</v>
      </c>
      <c r="I93" s="972"/>
      <c r="J93" s="1003"/>
      <c r="K93" s="995">
        <v>2</v>
      </c>
      <c r="L93" s="995">
        <v>8</v>
      </c>
      <c r="M93" s="995">
        <v>3</v>
      </c>
      <c r="N93" s="995">
        <v>5</v>
      </c>
      <c r="O93" s="995">
        <v>3</v>
      </c>
      <c r="P93" s="995">
        <v>0</v>
      </c>
      <c r="Q93" s="995">
        <v>5</v>
      </c>
      <c r="R93" s="995">
        <v>2</v>
      </c>
    </row>
    <row r="94" spans="1:18">
      <c r="A94" s="519"/>
      <c r="B94" s="111"/>
      <c r="C94" s="174"/>
      <c r="D94" s="174"/>
      <c r="E94" s="174"/>
      <c r="F94" s="526"/>
      <c r="G94" s="983"/>
      <c r="H94" s="973"/>
      <c r="I94" s="974"/>
      <c r="J94" s="985"/>
      <c r="K94" s="995"/>
      <c r="L94" s="995"/>
      <c r="M94" s="995"/>
      <c r="N94" s="995"/>
      <c r="O94" s="995"/>
      <c r="P94" s="995"/>
      <c r="Q94" s="995"/>
      <c r="R94" s="995"/>
    </row>
    <row r="95" spans="1:18">
      <c r="A95" s="519"/>
      <c r="B95" s="111"/>
      <c r="C95" s="111"/>
      <c r="D95" s="111"/>
      <c r="E95" s="111"/>
      <c r="F95" s="166"/>
      <c r="G95" s="983"/>
      <c r="H95" s="1002" t="s">
        <v>185</v>
      </c>
      <c r="I95" s="1002"/>
      <c r="J95" s="1002"/>
      <c r="K95" s="995">
        <v>0</v>
      </c>
      <c r="L95" s="995">
        <v>0</v>
      </c>
      <c r="M95" s="995">
        <v>1</v>
      </c>
      <c r="N95" s="995">
        <v>1</v>
      </c>
      <c r="O95" s="995">
        <v>1</v>
      </c>
      <c r="P95" s="995">
        <v>1</v>
      </c>
      <c r="Q95" s="995">
        <v>1</v>
      </c>
      <c r="R95" s="995"/>
    </row>
    <row r="96" spans="1:18">
      <c r="A96" s="519"/>
      <c r="B96" s="111"/>
      <c r="C96" s="111"/>
      <c r="D96" s="111"/>
      <c r="E96" s="111"/>
      <c r="F96" s="166"/>
      <c r="G96" s="983"/>
      <c r="H96" s="1002"/>
      <c r="I96" s="1002"/>
      <c r="J96" s="1002"/>
      <c r="K96" s="995"/>
      <c r="L96" s="995"/>
      <c r="M96" s="995"/>
      <c r="N96" s="995"/>
      <c r="O96" s="995"/>
      <c r="P96" s="995"/>
      <c r="Q96" s="995"/>
      <c r="R96" s="995"/>
    </row>
    <row r="97" spans="1:18" ht="20.25">
      <c r="A97" s="527"/>
      <c r="B97" s="528"/>
      <c r="C97" s="528"/>
      <c r="D97" s="528"/>
      <c r="E97" s="528"/>
      <c r="F97" s="529"/>
      <c r="G97" s="984"/>
      <c r="H97" s="1001"/>
      <c r="I97" s="827"/>
      <c r="J97" s="828"/>
      <c r="K97" s="530">
        <f>SUM(K91:K96)</f>
        <v>4</v>
      </c>
      <c r="L97" s="530">
        <f t="shared" ref="L97:R97" si="42">SUM(L91:L96)</f>
        <v>10</v>
      </c>
      <c r="M97" s="530">
        <f t="shared" si="42"/>
        <v>6</v>
      </c>
      <c r="N97" s="530">
        <f t="shared" si="42"/>
        <v>10</v>
      </c>
      <c r="O97" s="530">
        <f t="shared" si="42"/>
        <v>4</v>
      </c>
      <c r="P97" s="530">
        <f t="shared" si="42"/>
        <v>4</v>
      </c>
      <c r="Q97" s="530">
        <f t="shared" si="42"/>
        <v>6</v>
      </c>
      <c r="R97" s="530">
        <f t="shared" si="42"/>
        <v>2</v>
      </c>
    </row>
    <row r="100" spans="1:18">
      <c r="M100" s="485"/>
      <c r="N100" s="485"/>
      <c r="O100" s="485"/>
      <c r="P100" s="485"/>
      <c r="Q100" s="485"/>
      <c r="R100" s="485"/>
    </row>
  </sheetData>
  <mergeCells count="94">
    <mergeCell ref="P95:P96"/>
    <mergeCell ref="Q95:Q96"/>
    <mergeCell ref="R95:R96"/>
    <mergeCell ref="H97:J97"/>
    <mergeCell ref="O93:O94"/>
    <mergeCell ref="P93:P94"/>
    <mergeCell ref="Q93:Q94"/>
    <mergeCell ref="R93:R94"/>
    <mergeCell ref="H95:J96"/>
    <mergeCell ref="K95:K96"/>
    <mergeCell ref="L95:L96"/>
    <mergeCell ref="M95:M96"/>
    <mergeCell ref="N95:N96"/>
    <mergeCell ref="O95:O96"/>
    <mergeCell ref="H93:J94"/>
    <mergeCell ref="K93:K94"/>
    <mergeCell ref="R86:R88"/>
    <mergeCell ref="L93:L94"/>
    <mergeCell ref="M93:M94"/>
    <mergeCell ref="N93:N94"/>
    <mergeCell ref="H89:J89"/>
    <mergeCell ref="H90:J90"/>
    <mergeCell ref="H91:J92"/>
    <mergeCell ref="K91:K92"/>
    <mergeCell ref="L91:L92"/>
    <mergeCell ref="M91:M92"/>
    <mergeCell ref="N91:N92"/>
    <mergeCell ref="O91:O92"/>
    <mergeCell ref="P91:P92"/>
    <mergeCell ref="Q91:Q92"/>
    <mergeCell ref="R91:R92"/>
    <mergeCell ref="Q84:Q85"/>
    <mergeCell ref="N86:N88"/>
    <mergeCell ref="O86:O88"/>
    <mergeCell ref="P86:P88"/>
    <mergeCell ref="Q86:Q88"/>
    <mergeCell ref="A81:F81"/>
    <mergeCell ref="G81:G97"/>
    <mergeCell ref="H81:J82"/>
    <mergeCell ref="K81:K82"/>
    <mergeCell ref="N81:N82"/>
    <mergeCell ref="A86:F86"/>
    <mergeCell ref="H86:J88"/>
    <mergeCell ref="K86:K88"/>
    <mergeCell ref="L86:L88"/>
    <mergeCell ref="M86:M88"/>
    <mergeCell ref="A87:F87"/>
    <mergeCell ref="N84:N85"/>
    <mergeCell ref="Q13:Q14"/>
    <mergeCell ref="R13:R14"/>
    <mergeCell ref="L81:L82"/>
    <mergeCell ref="M81:M82"/>
    <mergeCell ref="H84:J85"/>
    <mergeCell ref="K84:K85"/>
    <mergeCell ref="L84:L85"/>
    <mergeCell ref="M84:M85"/>
    <mergeCell ref="H83:J83"/>
    <mergeCell ref="O81:O82"/>
    <mergeCell ref="P81:P82"/>
    <mergeCell ref="Q81:Q82"/>
    <mergeCell ref="R81:R82"/>
    <mergeCell ref="R84:R85"/>
    <mergeCell ref="O84:O85"/>
    <mergeCell ref="P84:P85"/>
    <mergeCell ref="A80:B80"/>
    <mergeCell ref="G11:J11"/>
    <mergeCell ref="K11:L11"/>
    <mergeCell ref="M11:N11"/>
    <mergeCell ref="O11:P11"/>
    <mergeCell ref="N13:N14"/>
    <mergeCell ref="O13:O14"/>
    <mergeCell ref="P13:P14"/>
    <mergeCell ref="G8:K8"/>
    <mergeCell ref="N8:Q8"/>
    <mergeCell ref="A9:I9"/>
    <mergeCell ref="A10:A14"/>
    <mergeCell ref="B10:B14"/>
    <mergeCell ref="C10:C14"/>
    <mergeCell ref="D10:J10"/>
    <mergeCell ref="K10:R10"/>
    <mergeCell ref="D11:D14"/>
    <mergeCell ref="F11:F14"/>
    <mergeCell ref="Q11:R11"/>
    <mergeCell ref="G13:G14"/>
    <mergeCell ref="H13:J13"/>
    <mergeCell ref="K13:K14"/>
    <mergeCell ref="L13:L14"/>
    <mergeCell ref="M13:M14"/>
    <mergeCell ref="A4:B4"/>
    <mergeCell ref="C4:Q4"/>
    <mergeCell ref="C6:F6"/>
    <mergeCell ref="G6:Q6"/>
    <mergeCell ref="F7:K7"/>
    <mergeCell ref="N7:Q7"/>
  </mergeCells>
  <pageMargins left="0.11811023622047245" right="0.11811023622047245" top="0.15748031496062992" bottom="0.15748031496062992" header="0" footer="0"/>
  <pageSetup paperSize="9" scale="51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7"/>
  <sheetViews>
    <sheetView zoomScale="82" zoomScaleNormal="82" workbookViewId="0">
      <selection activeCell="A4" sqref="A4:Q4"/>
    </sheetView>
  </sheetViews>
  <sheetFormatPr defaultRowHeight="15.75"/>
  <cols>
    <col min="1" max="1" width="14.85546875" style="7" customWidth="1"/>
    <col min="2" max="2" width="36.42578125" style="7" customWidth="1"/>
    <col min="3" max="3" width="8.5703125" style="7" customWidth="1"/>
    <col min="4" max="4" width="7" style="7" customWidth="1"/>
    <col min="5" max="5" width="7.28515625" style="7" customWidth="1"/>
    <col min="6" max="7" width="10.42578125" style="7" customWidth="1"/>
    <col min="8" max="8" width="9.140625" style="7" customWidth="1"/>
    <col min="9" max="9" width="8.140625" style="7" customWidth="1"/>
    <col min="10" max="11" width="6.85546875" style="7" customWidth="1"/>
    <col min="12" max="12" width="9.5703125" style="7" customWidth="1"/>
    <col min="13" max="13" width="7.28515625" style="7" customWidth="1"/>
    <col min="14" max="14" width="7.85546875" style="7" customWidth="1"/>
    <col min="15" max="15" width="7.7109375" style="7" customWidth="1"/>
    <col min="16" max="16" width="9.42578125" style="7" customWidth="1"/>
    <col min="17" max="18" width="7.140625" style="7" customWidth="1"/>
    <col min="19" max="16384" width="9.140625" style="20"/>
  </cols>
  <sheetData>
    <row r="1" spans="1:19" s="7" customFormat="1">
      <c r="A1" s="50" t="s">
        <v>390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 t="s">
        <v>391</v>
      </c>
      <c r="O1" s="216"/>
      <c r="P1" s="216"/>
      <c r="Q1" s="217" t="s">
        <v>392</v>
      </c>
      <c r="R1" s="217"/>
    </row>
    <row r="2" spans="1:19" s="7" customFormat="1" ht="23.25" customHeight="1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7" t="s">
        <v>393</v>
      </c>
      <c r="R2" s="217"/>
    </row>
    <row r="3" spans="1:19" s="7" customFormat="1" ht="18" customHeight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7" t="s">
        <v>394</v>
      </c>
      <c r="R3" s="217"/>
    </row>
    <row r="4" spans="1:19" ht="31.5" customHeight="1" thickBot="1">
      <c r="A4" s="819" t="s">
        <v>395</v>
      </c>
      <c r="B4" s="819"/>
      <c r="C4" s="820" t="s">
        <v>497</v>
      </c>
      <c r="D4" s="820"/>
      <c r="E4" s="820"/>
      <c r="F4" s="820"/>
      <c r="G4" s="820"/>
      <c r="H4" s="820"/>
      <c r="I4" s="820"/>
      <c r="J4" s="820"/>
      <c r="K4" s="820"/>
      <c r="L4" s="820"/>
      <c r="M4" s="820"/>
      <c r="N4" s="820"/>
      <c r="O4" s="820"/>
      <c r="P4" s="820"/>
      <c r="Q4" s="820"/>
    </row>
    <row r="5" spans="1:19" ht="27.75" customHeight="1" thickBot="1">
      <c r="A5" s="216" t="s">
        <v>0</v>
      </c>
      <c r="B5" s="321" t="s">
        <v>1</v>
      </c>
      <c r="C5" s="216"/>
      <c r="D5" s="216" t="s">
        <v>2</v>
      </c>
      <c r="E5" s="216"/>
      <c r="F5" s="216"/>
      <c r="J5" s="322" t="s">
        <v>222</v>
      </c>
      <c r="K5" s="322"/>
      <c r="L5" s="322"/>
      <c r="M5" s="322"/>
      <c r="N5" s="322"/>
      <c r="O5" s="322"/>
      <c r="P5" s="322"/>
      <c r="Q5" s="322"/>
      <c r="R5" s="322"/>
    </row>
    <row r="6" spans="1:19" ht="38.25" customHeight="1">
      <c r="A6" s="216"/>
      <c r="B6" s="216"/>
      <c r="C6" s="216"/>
      <c r="D6" s="216" t="s">
        <v>4</v>
      </c>
      <c r="E6" s="216"/>
      <c r="F6" s="910" t="s">
        <v>223</v>
      </c>
      <c r="G6" s="911"/>
      <c r="H6" s="911"/>
      <c r="I6" s="911"/>
      <c r="J6" s="911"/>
      <c r="K6" s="911"/>
      <c r="L6" s="216" t="s">
        <v>6</v>
      </c>
      <c r="M6" s="216"/>
      <c r="N6" s="912" t="s">
        <v>7</v>
      </c>
      <c r="O6" s="913"/>
      <c r="P6" s="913"/>
      <c r="Q6" s="913"/>
      <c r="R6" s="340"/>
    </row>
    <row r="7" spans="1:19" ht="25.5" customHeight="1">
      <c r="A7" s="323" t="s">
        <v>8</v>
      </c>
      <c r="B7" s="216"/>
      <c r="C7" s="216"/>
      <c r="D7" s="216" t="s">
        <v>9</v>
      </c>
      <c r="E7" s="216"/>
      <c r="F7" s="216"/>
      <c r="H7" s="324" t="s">
        <v>10</v>
      </c>
      <c r="I7" s="325"/>
      <c r="J7" s="325"/>
      <c r="K7" s="325"/>
      <c r="L7" s="216"/>
      <c r="M7" s="216"/>
      <c r="N7" s="216"/>
      <c r="O7" s="216"/>
      <c r="P7" s="216"/>
      <c r="Q7" s="216"/>
      <c r="R7" s="216"/>
    </row>
    <row r="8" spans="1:19" ht="12" customHeight="1" thickBot="1"/>
    <row r="9" spans="1:19" ht="50.25" customHeight="1">
      <c r="A9" s="1037" t="s">
        <v>11</v>
      </c>
      <c r="B9" s="1041" t="s">
        <v>12</v>
      </c>
      <c r="C9" s="1045" t="s">
        <v>13</v>
      </c>
      <c r="D9" s="1043" t="s">
        <v>14</v>
      </c>
      <c r="E9" s="1043"/>
      <c r="F9" s="1043"/>
      <c r="G9" s="1043"/>
      <c r="H9" s="1043"/>
      <c r="I9" s="1043"/>
      <c r="J9" s="1043" t="s">
        <v>15</v>
      </c>
      <c r="K9" s="1043"/>
      <c r="L9" s="1043"/>
      <c r="M9" s="1043"/>
      <c r="N9" s="1043"/>
      <c r="O9" s="1043"/>
      <c r="P9" s="1043"/>
      <c r="Q9" s="1043"/>
      <c r="R9" s="865" t="s">
        <v>17</v>
      </c>
    </row>
    <row r="10" spans="1:19" ht="24.95" customHeight="1">
      <c r="A10" s="1038"/>
      <c r="B10" s="1042"/>
      <c r="C10" s="1046"/>
      <c r="D10" s="1049" t="s">
        <v>16</v>
      </c>
      <c r="E10" s="1047" t="s">
        <v>18</v>
      </c>
      <c r="F10" s="1052" t="s">
        <v>19</v>
      </c>
      <c r="G10" s="1052"/>
      <c r="H10" s="1052"/>
      <c r="I10" s="1053"/>
      <c r="J10" s="1054" t="s">
        <v>20</v>
      </c>
      <c r="K10" s="1055"/>
      <c r="L10" s="1054" t="s">
        <v>21</v>
      </c>
      <c r="M10" s="1055"/>
      <c r="N10" s="1056" t="s">
        <v>22</v>
      </c>
      <c r="O10" s="1056"/>
      <c r="P10" s="1056" t="s">
        <v>23</v>
      </c>
      <c r="Q10" s="1056"/>
      <c r="R10" s="869"/>
    </row>
    <row r="11" spans="1:19" ht="24.95" customHeight="1">
      <c r="A11" s="1039"/>
      <c r="B11" s="1043"/>
      <c r="C11" s="1047"/>
      <c r="D11" s="1050"/>
      <c r="E11" s="1047"/>
      <c r="F11" s="1057" t="s">
        <v>24</v>
      </c>
      <c r="G11" s="1059" t="s">
        <v>25</v>
      </c>
      <c r="H11" s="1059"/>
      <c r="I11" s="1059"/>
      <c r="J11" s="22" t="s">
        <v>483</v>
      </c>
      <c r="K11" s="22" t="s">
        <v>484</v>
      </c>
      <c r="L11" s="22" t="s">
        <v>224</v>
      </c>
      <c r="M11" s="22" t="s">
        <v>485</v>
      </c>
      <c r="N11" s="22" t="s">
        <v>486</v>
      </c>
      <c r="O11" s="22" t="s">
        <v>487</v>
      </c>
      <c r="P11" s="22" t="s">
        <v>488</v>
      </c>
      <c r="Q11" s="22" t="s">
        <v>489</v>
      </c>
      <c r="R11" s="869"/>
    </row>
    <row r="12" spans="1:19" ht="147.75" customHeight="1">
      <c r="A12" s="1040"/>
      <c r="B12" s="1044"/>
      <c r="C12" s="1048"/>
      <c r="D12" s="1051"/>
      <c r="E12" s="1047"/>
      <c r="F12" s="1058"/>
      <c r="G12" s="21" t="s">
        <v>26</v>
      </c>
      <c r="H12" s="21" t="s">
        <v>27</v>
      </c>
      <c r="I12" s="21" t="s">
        <v>490</v>
      </c>
      <c r="J12" s="22">
        <v>16</v>
      </c>
      <c r="K12" s="22">
        <v>23</v>
      </c>
      <c r="L12" s="22">
        <v>16</v>
      </c>
      <c r="M12" s="22">
        <v>17</v>
      </c>
      <c r="N12" s="22">
        <v>14</v>
      </c>
      <c r="O12" s="22">
        <v>15</v>
      </c>
      <c r="P12" s="22">
        <v>9</v>
      </c>
      <c r="Q12" s="22">
        <v>9</v>
      </c>
      <c r="R12" s="863"/>
    </row>
    <row r="13" spans="1:19" ht="24.95" customHeight="1">
      <c r="A13" s="23">
        <v>1</v>
      </c>
      <c r="B13" s="24">
        <v>2</v>
      </c>
      <c r="C13" s="24">
        <v>3</v>
      </c>
      <c r="D13" s="24">
        <v>4</v>
      </c>
      <c r="E13" s="24">
        <v>5</v>
      </c>
      <c r="F13" s="25">
        <v>6</v>
      </c>
      <c r="G13" s="24">
        <v>7</v>
      </c>
      <c r="H13" s="24">
        <v>8</v>
      </c>
      <c r="I13" s="24">
        <v>9</v>
      </c>
      <c r="J13" s="24">
        <v>10</v>
      </c>
      <c r="K13" s="24">
        <v>11</v>
      </c>
      <c r="L13" s="24">
        <v>12</v>
      </c>
      <c r="M13" s="24">
        <v>13</v>
      </c>
      <c r="N13" s="24">
        <v>14</v>
      </c>
      <c r="O13" s="24">
        <v>15</v>
      </c>
      <c r="P13" s="24">
        <v>16</v>
      </c>
      <c r="Q13" s="24">
        <v>17</v>
      </c>
      <c r="R13" s="24">
        <v>18</v>
      </c>
      <c r="S13" s="342"/>
    </row>
    <row r="14" spans="1:19" ht="24.95" customHeight="1">
      <c r="A14" s="343" t="s">
        <v>28</v>
      </c>
      <c r="B14" s="344" t="s">
        <v>29</v>
      </c>
      <c r="C14" s="345" t="s">
        <v>225</v>
      </c>
      <c r="D14" s="346">
        <f>D15+D25</f>
        <v>2106</v>
      </c>
      <c r="E14" s="346">
        <f>E15+E25</f>
        <v>702</v>
      </c>
      <c r="F14" s="346">
        <f>F15+F25</f>
        <v>1404</v>
      </c>
      <c r="G14" s="346">
        <f t="shared" ref="G14:Q14" si="0">G15+G25</f>
        <v>871</v>
      </c>
      <c r="H14" s="346">
        <f t="shared" si="0"/>
        <v>533</v>
      </c>
      <c r="I14" s="346">
        <f t="shared" si="0"/>
        <v>0</v>
      </c>
      <c r="J14" s="346">
        <f t="shared" si="0"/>
        <v>576</v>
      </c>
      <c r="K14" s="346">
        <f t="shared" si="0"/>
        <v>828</v>
      </c>
      <c r="L14" s="346">
        <f t="shared" si="0"/>
        <v>0</v>
      </c>
      <c r="M14" s="346">
        <f t="shared" si="0"/>
        <v>0</v>
      </c>
      <c r="N14" s="346">
        <f t="shared" si="0"/>
        <v>0</v>
      </c>
      <c r="O14" s="346">
        <f t="shared" si="0"/>
        <v>0</v>
      </c>
      <c r="P14" s="346">
        <f t="shared" si="0"/>
        <v>0</v>
      </c>
      <c r="Q14" s="346">
        <f t="shared" si="0"/>
        <v>0</v>
      </c>
      <c r="R14" s="346"/>
    </row>
    <row r="15" spans="1:19" ht="30" customHeight="1">
      <c r="A15" s="343" t="s">
        <v>226</v>
      </c>
      <c r="B15" s="344" t="s">
        <v>32</v>
      </c>
      <c r="C15" s="345" t="s">
        <v>227</v>
      </c>
      <c r="D15" s="346">
        <f>SUM(D16:D24)</f>
        <v>1277</v>
      </c>
      <c r="E15" s="346">
        <f>SUM(E16:E24)</f>
        <v>427</v>
      </c>
      <c r="F15" s="346">
        <f>SUM(F16:F24)</f>
        <v>850</v>
      </c>
      <c r="G15" s="346">
        <f t="shared" ref="G15:Q15" si="1">SUM(G16:G24)</f>
        <v>555</v>
      </c>
      <c r="H15" s="346">
        <f t="shared" si="1"/>
        <v>295</v>
      </c>
      <c r="I15" s="346">
        <f t="shared" si="1"/>
        <v>0</v>
      </c>
      <c r="J15" s="346">
        <f t="shared" si="1"/>
        <v>318</v>
      </c>
      <c r="K15" s="346">
        <f t="shared" si="1"/>
        <v>532</v>
      </c>
      <c r="L15" s="346">
        <f t="shared" si="1"/>
        <v>0</v>
      </c>
      <c r="M15" s="346">
        <f t="shared" si="1"/>
        <v>0</v>
      </c>
      <c r="N15" s="346">
        <f t="shared" si="1"/>
        <v>0</v>
      </c>
      <c r="O15" s="346">
        <f t="shared" si="1"/>
        <v>0</v>
      </c>
      <c r="P15" s="346">
        <f t="shared" si="1"/>
        <v>0</v>
      </c>
      <c r="Q15" s="346">
        <f t="shared" si="1"/>
        <v>0</v>
      </c>
      <c r="R15" s="346"/>
    </row>
    <row r="16" spans="1:19" ht="24.95" customHeight="1">
      <c r="A16" s="26" t="s">
        <v>34</v>
      </c>
      <c r="B16" s="29" t="s">
        <v>35</v>
      </c>
      <c r="C16" s="28" t="s">
        <v>36</v>
      </c>
      <c r="D16" s="28">
        <v>117</v>
      </c>
      <c r="E16" s="28">
        <v>39</v>
      </c>
      <c r="F16" s="28">
        <v>78</v>
      </c>
      <c r="G16" s="28">
        <v>40</v>
      </c>
      <c r="H16" s="28">
        <v>38</v>
      </c>
      <c r="I16" s="28"/>
      <c r="J16" s="28">
        <v>78</v>
      </c>
      <c r="K16" s="28">
        <v>0</v>
      </c>
      <c r="L16" s="30"/>
      <c r="M16" s="30"/>
      <c r="N16" s="24"/>
      <c r="O16" s="24"/>
      <c r="P16" s="24"/>
      <c r="Q16" s="22"/>
      <c r="R16" s="22">
        <v>3</v>
      </c>
    </row>
    <row r="17" spans="1:18" ht="24.95" customHeight="1">
      <c r="A17" s="26" t="s">
        <v>38</v>
      </c>
      <c r="B17" s="31" t="s">
        <v>39</v>
      </c>
      <c r="C17" s="28" t="s">
        <v>40</v>
      </c>
      <c r="D17" s="32">
        <v>176</v>
      </c>
      <c r="E17" s="28">
        <v>59</v>
      </c>
      <c r="F17" s="32">
        <v>117</v>
      </c>
      <c r="G17" s="28">
        <v>117</v>
      </c>
      <c r="H17" s="32">
        <v>0</v>
      </c>
      <c r="I17" s="28"/>
      <c r="J17" s="32">
        <v>32</v>
      </c>
      <c r="K17" s="28">
        <v>85</v>
      </c>
      <c r="L17" s="30"/>
      <c r="M17" s="30"/>
      <c r="N17" s="24"/>
      <c r="O17" s="24"/>
      <c r="P17" s="24"/>
      <c r="Q17" s="22"/>
      <c r="R17" s="22">
        <v>5</v>
      </c>
    </row>
    <row r="18" spans="1:18" ht="24.95" customHeight="1">
      <c r="A18" s="26" t="s">
        <v>41</v>
      </c>
      <c r="B18" s="30" t="s">
        <v>42</v>
      </c>
      <c r="C18" s="28" t="s">
        <v>40</v>
      </c>
      <c r="D18" s="33">
        <v>117</v>
      </c>
      <c r="E18" s="28">
        <v>39</v>
      </c>
      <c r="F18" s="33">
        <v>78</v>
      </c>
      <c r="G18" s="28">
        <v>0</v>
      </c>
      <c r="H18" s="33">
        <v>78</v>
      </c>
      <c r="I18" s="28"/>
      <c r="J18" s="33">
        <v>32</v>
      </c>
      <c r="K18" s="28">
        <v>46</v>
      </c>
      <c r="L18" s="30"/>
      <c r="M18" s="30"/>
      <c r="N18" s="24"/>
      <c r="O18" s="24"/>
      <c r="P18" s="24"/>
      <c r="Q18" s="22"/>
      <c r="R18" s="22">
        <v>3</v>
      </c>
    </row>
    <row r="19" spans="1:18" ht="24.95" customHeight="1">
      <c r="A19" s="26" t="s">
        <v>43</v>
      </c>
      <c r="B19" s="29" t="s">
        <v>44</v>
      </c>
      <c r="C19" s="28" t="s">
        <v>40</v>
      </c>
      <c r="D19" s="28">
        <v>176</v>
      </c>
      <c r="E19" s="28">
        <v>59</v>
      </c>
      <c r="F19" s="28">
        <v>117</v>
      </c>
      <c r="G19" s="28">
        <v>117</v>
      </c>
      <c r="H19" s="28">
        <v>0</v>
      </c>
      <c r="I19" s="28"/>
      <c r="J19" s="28">
        <v>32</v>
      </c>
      <c r="K19" s="28">
        <v>85</v>
      </c>
      <c r="L19" s="30"/>
      <c r="M19" s="30"/>
      <c r="N19" s="24"/>
      <c r="O19" s="24"/>
      <c r="P19" s="24"/>
      <c r="Q19" s="22"/>
      <c r="R19" s="22">
        <v>5</v>
      </c>
    </row>
    <row r="20" spans="1:18" ht="24.95" customHeight="1">
      <c r="A20" s="26" t="s">
        <v>45</v>
      </c>
      <c r="B20" s="29" t="s">
        <v>228</v>
      </c>
      <c r="C20" s="28" t="s">
        <v>40</v>
      </c>
      <c r="D20" s="28">
        <v>176</v>
      </c>
      <c r="E20" s="28">
        <v>59</v>
      </c>
      <c r="F20" s="28">
        <v>117</v>
      </c>
      <c r="G20" s="28">
        <v>87</v>
      </c>
      <c r="H20" s="28">
        <v>30</v>
      </c>
      <c r="I20" s="28"/>
      <c r="J20" s="28">
        <v>32</v>
      </c>
      <c r="K20" s="28">
        <v>85</v>
      </c>
      <c r="L20" s="30"/>
      <c r="M20" s="30"/>
      <c r="N20" s="24"/>
      <c r="O20" s="24"/>
      <c r="P20" s="24"/>
      <c r="Q20" s="22"/>
      <c r="R20" s="22">
        <v>5</v>
      </c>
    </row>
    <row r="21" spans="1:18" ht="24.95" customHeight="1">
      <c r="A21" s="26" t="s">
        <v>47</v>
      </c>
      <c r="B21" s="29" t="s">
        <v>64</v>
      </c>
      <c r="C21" s="28" t="s">
        <v>40</v>
      </c>
      <c r="D21" s="28">
        <v>117</v>
      </c>
      <c r="E21" s="28">
        <v>39</v>
      </c>
      <c r="F21" s="28">
        <v>78</v>
      </c>
      <c r="G21" s="28">
        <v>60</v>
      </c>
      <c r="H21" s="28">
        <v>18</v>
      </c>
      <c r="I21" s="28"/>
      <c r="J21" s="28">
        <v>32</v>
      </c>
      <c r="K21" s="28">
        <v>46</v>
      </c>
      <c r="L21" s="30"/>
      <c r="M21" s="30"/>
      <c r="N21" s="24"/>
      <c r="O21" s="24"/>
      <c r="P21" s="24"/>
      <c r="Q21" s="22"/>
      <c r="R21" s="22">
        <v>3</v>
      </c>
    </row>
    <row r="22" spans="1:18" ht="24.95" customHeight="1">
      <c r="A22" s="26" t="s">
        <v>50</v>
      </c>
      <c r="B22" s="31" t="s">
        <v>66</v>
      </c>
      <c r="C22" s="28" t="s">
        <v>40</v>
      </c>
      <c r="D22" s="32">
        <v>117</v>
      </c>
      <c r="E22" s="28">
        <v>39</v>
      </c>
      <c r="F22" s="32">
        <v>78</v>
      </c>
      <c r="G22" s="28">
        <v>72</v>
      </c>
      <c r="H22" s="32">
        <v>6</v>
      </c>
      <c r="I22" s="28"/>
      <c r="J22" s="32">
        <v>32</v>
      </c>
      <c r="K22" s="28">
        <v>46</v>
      </c>
      <c r="L22" s="30"/>
      <c r="M22" s="30"/>
      <c r="N22" s="24"/>
      <c r="O22" s="24"/>
      <c r="P22" s="24"/>
      <c r="Q22" s="22"/>
      <c r="R22" s="22">
        <v>3</v>
      </c>
    </row>
    <row r="23" spans="1:18" ht="24.95" customHeight="1">
      <c r="A23" s="26" t="s">
        <v>52</v>
      </c>
      <c r="B23" s="30" t="s">
        <v>53</v>
      </c>
      <c r="C23" s="28" t="s">
        <v>54</v>
      </c>
      <c r="D23" s="33">
        <v>176</v>
      </c>
      <c r="E23" s="28">
        <v>59</v>
      </c>
      <c r="F23" s="33">
        <v>117</v>
      </c>
      <c r="G23" s="28">
        <v>8</v>
      </c>
      <c r="H23" s="33">
        <v>109</v>
      </c>
      <c r="I23" s="28"/>
      <c r="J23" s="33">
        <v>48</v>
      </c>
      <c r="K23" s="28">
        <v>69</v>
      </c>
      <c r="L23" s="30"/>
      <c r="M23" s="30"/>
      <c r="N23" s="24"/>
      <c r="O23" s="24"/>
      <c r="P23" s="24"/>
      <c r="Q23" s="22"/>
      <c r="R23" s="22">
        <v>5</v>
      </c>
    </row>
    <row r="24" spans="1:18" ht="36" customHeight="1">
      <c r="A24" s="26" t="s">
        <v>55</v>
      </c>
      <c r="B24" s="29" t="s">
        <v>56</v>
      </c>
      <c r="C24" s="28" t="s">
        <v>57</v>
      </c>
      <c r="D24" s="28">
        <v>105</v>
      </c>
      <c r="E24" s="28">
        <v>35</v>
      </c>
      <c r="F24" s="28">
        <v>70</v>
      </c>
      <c r="G24" s="28">
        <v>54</v>
      </c>
      <c r="H24" s="28">
        <v>16</v>
      </c>
      <c r="I24" s="28"/>
      <c r="J24" s="28">
        <v>0</v>
      </c>
      <c r="K24" s="28">
        <v>70</v>
      </c>
      <c r="L24" s="30"/>
      <c r="M24" s="30"/>
      <c r="N24" s="24"/>
      <c r="O24" s="24"/>
      <c r="P24" s="24"/>
      <c r="Q24" s="22"/>
      <c r="R24" s="22">
        <v>3</v>
      </c>
    </row>
    <row r="25" spans="1:18" ht="39.75" customHeight="1">
      <c r="A25" s="343" t="s">
        <v>229</v>
      </c>
      <c r="B25" s="344" t="s">
        <v>59</v>
      </c>
      <c r="C25" s="345" t="s">
        <v>230</v>
      </c>
      <c r="D25" s="346">
        <v>829</v>
      </c>
      <c r="E25" s="346">
        <v>275</v>
      </c>
      <c r="F25" s="346">
        <f>SUM(F26:F28)</f>
        <v>554</v>
      </c>
      <c r="G25" s="346">
        <v>316</v>
      </c>
      <c r="H25" s="346">
        <v>238</v>
      </c>
      <c r="I25" s="346"/>
      <c r="J25" s="346">
        <f>SUM(J26:J28)</f>
        <v>258</v>
      </c>
      <c r="K25" s="346">
        <f>SUM(K26:K28)</f>
        <v>296</v>
      </c>
      <c r="L25" s="346"/>
      <c r="M25" s="346"/>
      <c r="N25" s="346"/>
      <c r="O25" s="346"/>
      <c r="P25" s="346"/>
      <c r="Q25" s="346"/>
      <c r="R25" s="346"/>
    </row>
    <row r="26" spans="1:18" ht="24.95" customHeight="1">
      <c r="A26" s="26" t="s">
        <v>61</v>
      </c>
      <c r="B26" s="29" t="s">
        <v>48</v>
      </c>
      <c r="C26" s="28" t="s">
        <v>192</v>
      </c>
      <c r="D26" s="28">
        <v>434</v>
      </c>
      <c r="E26" s="28">
        <v>144</v>
      </c>
      <c r="F26" s="28">
        <v>290</v>
      </c>
      <c r="G26" s="28">
        <v>150</v>
      </c>
      <c r="H26" s="28">
        <v>140</v>
      </c>
      <c r="I26" s="28"/>
      <c r="J26" s="28">
        <v>130</v>
      </c>
      <c r="K26" s="28">
        <v>160</v>
      </c>
      <c r="L26" s="30"/>
      <c r="M26" s="30"/>
      <c r="N26" s="24"/>
      <c r="O26" s="24"/>
      <c r="P26" s="24"/>
      <c r="Q26" s="22"/>
      <c r="R26" s="22">
        <v>12</v>
      </c>
    </row>
    <row r="27" spans="1:18" ht="24.95" customHeight="1">
      <c r="A27" s="26" t="s">
        <v>63</v>
      </c>
      <c r="B27" s="31" t="s">
        <v>51</v>
      </c>
      <c r="C27" s="28" t="s">
        <v>57</v>
      </c>
      <c r="D27" s="32">
        <v>142</v>
      </c>
      <c r="E27" s="28">
        <v>47</v>
      </c>
      <c r="F27" s="32">
        <v>95</v>
      </c>
      <c r="G27" s="28">
        <v>35</v>
      </c>
      <c r="H27" s="32">
        <v>60</v>
      </c>
      <c r="I27" s="28"/>
      <c r="J27" s="32">
        <v>48</v>
      </c>
      <c r="K27" s="28">
        <v>47</v>
      </c>
      <c r="L27" s="30"/>
      <c r="M27" s="30"/>
      <c r="N27" s="24"/>
      <c r="O27" s="24"/>
      <c r="P27" s="24"/>
      <c r="Q27" s="22"/>
      <c r="R27" s="22">
        <v>4</v>
      </c>
    </row>
    <row r="28" spans="1:18" ht="24.95" customHeight="1">
      <c r="A28" s="26" t="s">
        <v>65</v>
      </c>
      <c r="B28" s="30" t="s">
        <v>62</v>
      </c>
      <c r="C28" s="28" t="s">
        <v>49</v>
      </c>
      <c r="D28" s="33">
        <v>253</v>
      </c>
      <c r="E28" s="28">
        <v>84</v>
      </c>
      <c r="F28" s="33">
        <v>169</v>
      </c>
      <c r="G28" s="28">
        <v>131</v>
      </c>
      <c r="H28" s="33">
        <v>38</v>
      </c>
      <c r="I28" s="28"/>
      <c r="J28" s="33">
        <v>80</v>
      </c>
      <c r="K28" s="28">
        <v>89</v>
      </c>
      <c r="L28" s="30"/>
      <c r="M28" s="30"/>
      <c r="N28" s="24"/>
      <c r="O28" s="24"/>
      <c r="P28" s="24"/>
      <c r="Q28" s="22"/>
      <c r="R28" s="22">
        <v>7</v>
      </c>
    </row>
    <row r="29" spans="1:18" ht="36.75" customHeight="1">
      <c r="A29" s="347" t="s">
        <v>231</v>
      </c>
      <c r="B29" s="344" t="s">
        <v>69</v>
      </c>
      <c r="C29" s="348" t="s">
        <v>232</v>
      </c>
      <c r="D29" s="349">
        <f>SUM(D30:D35)</f>
        <v>768</v>
      </c>
      <c r="E29" s="349">
        <f t="shared" ref="E29:Q29" si="2">SUM(E30:E35)</f>
        <v>256</v>
      </c>
      <c r="F29" s="349">
        <f>SUM(F30:F35)</f>
        <v>512</v>
      </c>
      <c r="G29" s="349">
        <f t="shared" si="2"/>
        <v>76</v>
      </c>
      <c r="H29" s="349">
        <f t="shared" si="2"/>
        <v>436</v>
      </c>
      <c r="I29" s="349">
        <f t="shared" si="2"/>
        <v>0</v>
      </c>
      <c r="J29" s="349">
        <f t="shared" si="2"/>
        <v>0</v>
      </c>
      <c r="K29" s="349">
        <f t="shared" si="2"/>
        <v>0</v>
      </c>
      <c r="L29" s="349">
        <f t="shared" si="2"/>
        <v>112</v>
      </c>
      <c r="M29" s="349">
        <f t="shared" si="2"/>
        <v>164</v>
      </c>
      <c r="N29" s="349">
        <f t="shared" si="2"/>
        <v>52</v>
      </c>
      <c r="O29" s="349">
        <f t="shared" si="2"/>
        <v>64</v>
      </c>
      <c r="P29" s="349">
        <f t="shared" si="2"/>
        <v>36</v>
      </c>
      <c r="Q29" s="349">
        <f t="shared" si="2"/>
        <v>84</v>
      </c>
      <c r="R29" s="350"/>
    </row>
    <row r="30" spans="1:18" ht="24.95" customHeight="1">
      <c r="A30" s="26" t="s">
        <v>71</v>
      </c>
      <c r="B30" s="29" t="s">
        <v>233</v>
      </c>
      <c r="C30" s="28" t="s">
        <v>234</v>
      </c>
      <c r="D30" s="28">
        <f>E30+F30</f>
        <v>58</v>
      </c>
      <c r="E30" s="34">
        <v>10</v>
      </c>
      <c r="F30" s="28">
        <v>48</v>
      </c>
      <c r="G30" s="33">
        <f t="shared" ref="G30:G39" si="3">F30-H30</f>
        <v>14</v>
      </c>
      <c r="H30" s="28">
        <v>34</v>
      </c>
      <c r="I30" s="35"/>
      <c r="J30" s="35"/>
      <c r="K30" s="35"/>
      <c r="L30" s="33"/>
      <c r="M30" s="33">
        <v>48</v>
      </c>
      <c r="N30" s="34"/>
      <c r="O30" s="34"/>
      <c r="P30" s="34"/>
      <c r="Q30" s="34"/>
      <c r="R30" s="22">
        <v>2</v>
      </c>
    </row>
    <row r="31" spans="1:18" ht="24.95" customHeight="1">
      <c r="A31" s="26" t="s">
        <v>73</v>
      </c>
      <c r="B31" s="29" t="s">
        <v>44</v>
      </c>
      <c r="C31" s="28" t="s">
        <v>57</v>
      </c>
      <c r="D31" s="28">
        <f t="shared" ref="D31:D35" si="4">E31+F31</f>
        <v>58</v>
      </c>
      <c r="E31" s="34">
        <v>10</v>
      </c>
      <c r="F31" s="28">
        <v>48</v>
      </c>
      <c r="G31" s="33">
        <f t="shared" si="3"/>
        <v>4</v>
      </c>
      <c r="H31" s="28">
        <v>44</v>
      </c>
      <c r="I31" s="35"/>
      <c r="J31" s="35"/>
      <c r="K31" s="35"/>
      <c r="L31" s="33">
        <v>48</v>
      </c>
      <c r="M31" s="33"/>
      <c r="N31" s="33"/>
      <c r="O31" s="33"/>
      <c r="P31" s="33"/>
      <c r="Q31" s="33"/>
      <c r="R31" s="22">
        <v>2</v>
      </c>
    </row>
    <row r="32" spans="1:18" ht="36" customHeight="1">
      <c r="A32" s="26" t="s">
        <v>74</v>
      </c>
      <c r="B32" s="29" t="s">
        <v>42</v>
      </c>
      <c r="C32" s="36" t="s">
        <v>235</v>
      </c>
      <c r="D32" s="28">
        <f t="shared" si="4"/>
        <v>188</v>
      </c>
      <c r="E32" s="34">
        <v>28</v>
      </c>
      <c r="F32" s="28">
        <v>160</v>
      </c>
      <c r="G32" s="33">
        <f t="shared" si="3"/>
        <v>0</v>
      </c>
      <c r="H32" s="28">
        <v>160</v>
      </c>
      <c r="I32" s="35"/>
      <c r="J32" s="35"/>
      <c r="K32" s="35"/>
      <c r="L32" s="33">
        <v>32</v>
      </c>
      <c r="M32" s="33">
        <v>34</v>
      </c>
      <c r="N32" s="33">
        <v>26</v>
      </c>
      <c r="O32" s="33">
        <v>32</v>
      </c>
      <c r="P32" s="33">
        <v>18</v>
      </c>
      <c r="Q32" s="33">
        <v>18</v>
      </c>
      <c r="R32" s="22">
        <v>5</v>
      </c>
    </row>
    <row r="33" spans="1:18" ht="32.25" customHeight="1">
      <c r="A33" s="26" t="s">
        <v>76</v>
      </c>
      <c r="B33" s="29" t="s">
        <v>77</v>
      </c>
      <c r="C33" s="28" t="s">
        <v>236</v>
      </c>
      <c r="D33" s="28">
        <f t="shared" si="4"/>
        <v>320</v>
      </c>
      <c r="E33" s="34">
        <v>160</v>
      </c>
      <c r="F33" s="28">
        <v>160</v>
      </c>
      <c r="G33" s="33">
        <f t="shared" si="3"/>
        <v>2</v>
      </c>
      <c r="H33" s="28">
        <v>158</v>
      </c>
      <c r="I33" s="35"/>
      <c r="J33" s="35"/>
      <c r="K33" s="35"/>
      <c r="L33" s="33">
        <v>32</v>
      </c>
      <c r="M33" s="33">
        <v>34</v>
      </c>
      <c r="N33" s="33">
        <v>26</v>
      </c>
      <c r="O33" s="33">
        <v>32</v>
      </c>
      <c r="P33" s="33">
        <v>18</v>
      </c>
      <c r="Q33" s="33">
        <v>18</v>
      </c>
      <c r="R33" s="22">
        <v>9</v>
      </c>
    </row>
    <row r="34" spans="1:18" ht="24.95" customHeight="1">
      <c r="A34" s="26" t="s">
        <v>79</v>
      </c>
      <c r="B34" s="30" t="s">
        <v>80</v>
      </c>
      <c r="C34" s="37" t="s">
        <v>237</v>
      </c>
      <c r="D34" s="28">
        <f t="shared" si="4"/>
        <v>72</v>
      </c>
      <c r="E34" s="34">
        <f>F34/2</f>
        <v>24</v>
      </c>
      <c r="F34" s="39">
        <v>48</v>
      </c>
      <c r="G34" s="33">
        <f t="shared" si="3"/>
        <v>24</v>
      </c>
      <c r="H34" s="39">
        <v>24</v>
      </c>
      <c r="I34" s="40"/>
      <c r="J34" s="40"/>
      <c r="K34" s="40"/>
      <c r="L34" s="33"/>
      <c r="M34" s="33"/>
      <c r="N34" s="33"/>
      <c r="O34" s="33"/>
      <c r="P34" s="33"/>
      <c r="Q34" s="33">
        <v>48</v>
      </c>
      <c r="R34" s="22">
        <f t="shared" ref="R34:R35" si="5">D34/36</f>
        <v>2</v>
      </c>
    </row>
    <row r="35" spans="1:18" ht="24.95" customHeight="1">
      <c r="A35" s="26" t="s">
        <v>81</v>
      </c>
      <c r="B35" s="30" t="s">
        <v>188</v>
      </c>
      <c r="C35" s="28" t="s">
        <v>237</v>
      </c>
      <c r="D35" s="28">
        <f t="shared" si="4"/>
        <v>72</v>
      </c>
      <c r="E35" s="34">
        <f>F35/2</f>
        <v>24</v>
      </c>
      <c r="F35" s="39">
        <v>48</v>
      </c>
      <c r="G35" s="33">
        <f t="shared" si="3"/>
        <v>32</v>
      </c>
      <c r="H35" s="34">
        <v>16</v>
      </c>
      <c r="I35" s="35"/>
      <c r="J35" s="35"/>
      <c r="K35" s="35"/>
      <c r="L35" s="33"/>
      <c r="M35" s="33">
        <v>48</v>
      </c>
      <c r="N35" s="33"/>
      <c r="O35" s="33"/>
      <c r="P35" s="33"/>
      <c r="Q35" s="33"/>
      <c r="R35" s="22">
        <f t="shared" si="5"/>
        <v>2</v>
      </c>
    </row>
    <row r="36" spans="1:18" ht="39.75" customHeight="1">
      <c r="A36" s="351" t="s">
        <v>83</v>
      </c>
      <c r="B36" s="352" t="s">
        <v>84</v>
      </c>
      <c r="C36" s="347" t="s">
        <v>238</v>
      </c>
      <c r="D36" s="353">
        <f>SUM(D37:D39)</f>
        <v>195</v>
      </c>
      <c r="E36" s="353">
        <f t="shared" ref="E36:Q36" si="6">SUM(E37:E39)</f>
        <v>65</v>
      </c>
      <c r="F36" s="353">
        <f>SUM(F37:F39)</f>
        <v>130</v>
      </c>
      <c r="G36" s="353">
        <f t="shared" si="6"/>
        <v>64</v>
      </c>
      <c r="H36" s="353">
        <f t="shared" si="6"/>
        <v>66</v>
      </c>
      <c r="I36" s="353">
        <f t="shared" si="6"/>
        <v>0</v>
      </c>
      <c r="J36" s="353">
        <f t="shared" si="6"/>
        <v>0</v>
      </c>
      <c r="K36" s="353">
        <f t="shared" si="6"/>
        <v>0</v>
      </c>
      <c r="L36" s="353">
        <f t="shared" si="6"/>
        <v>40</v>
      </c>
      <c r="M36" s="353">
        <f t="shared" si="6"/>
        <v>54</v>
      </c>
      <c r="N36" s="353">
        <f t="shared" si="6"/>
        <v>0</v>
      </c>
      <c r="O36" s="353">
        <f t="shared" si="6"/>
        <v>0</v>
      </c>
      <c r="P36" s="353">
        <f t="shared" si="6"/>
        <v>36</v>
      </c>
      <c r="Q36" s="353">
        <f t="shared" si="6"/>
        <v>0</v>
      </c>
      <c r="R36" s="354"/>
    </row>
    <row r="37" spans="1:18" ht="24.95" customHeight="1">
      <c r="A37" s="42" t="s">
        <v>86</v>
      </c>
      <c r="B37" s="29" t="s">
        <v>48</v>
      </c>
      <c r="C37" s="28" t="s">
        <v>239</v>
      </c>
      <c r="D37" s="28">
        <f t="shared" ref="D37" si="7">E37+F37</f>
        <v>60</v>
      </c>
      <c r="E37" s="34">
        <f>F37/2</f>
        <v>20</v>
      </c>
      <c r="F37" s="28">
        <v>40</v>
      </c>
      <c r="G37" s="33">
        <f t="shared" si="3"/>
        <v>20</v>
      </c>
      <c r="H37" s="28">
        <v>20</v>
      </c>
      <c r="I37" s="34"/>
      <c r="J37" s="34"/>
      <c r="K37" s="34"/>
      <c r="L37" s="33">
        <v>40</v>
      </c>
      <c r="M37" s="33"/>
      <c r="N37" s="33"/>
      <c r="O37" s="33"/>
      <c r="P37" s="34"/>
      <c r="Q37" s="34"/>
      <c r="R37" s="22">
        <v>2</v>
      </c>
    </row>
    <row r="38" spans="1:18" ht="33.75" customHeight="1">
      <c r="A38" s="42" t="s">
        <v>88</v>
      </c>
      <c r="B38" s="29" t="s">
        <v>87</v>
      </c>
      <c r="C38" s="28" t="s">
        <v>237</v>
      </c>
      <c r="D38" s="28">
        <f t="shared" ref="D38:D39" si="8">E38+F38</f>
        <v>54</v>
      </c>
      <c r="E38" s="34">
        <f t="shared" ref="E38:E39" si="9">F38/2</f>
        <v>18</v>
      </c>
      <c r="F38" s="28">
        <v>36</v>
      </c>
      <c r="G38" s="33">
        <f t="shared" si="3"/>
        <v>30</v>
      </c>
      <c r="H38" s="28">
        <v>6</v>
      </c>
      <c r="I38" s="34"/>
      <c r="J38" s="34"/>
      <c r="K38" s="34"/>
      <c r="L38" s="33"/>
      <c r="M38" s="33"/>
      <c r="N38" s="33"/>
      <c r="O38" s="33"/>
      <c r="P38" s="33">
        <v>36</v>
      </c>
      <c r="Q38" s="33"/>
      <c r="R38" s="22">
        <v>2</v>
      </c>
    </row>
    <row r="39" spans="1:18" ht="24.95" customHeight="1">
      <c r="A39" s="42" t="s">
        <v>240</v>
      </c>
      <c r="B39" s="30" t="s">
        <v>89</v>
      </c>
      <c r="C39" s="28" t="s">
        <v>241</v>
      </c>
      <c r="D39" s="28">
        <f t="shared" si="8"/>
        <v>81</v>
      </c>
      <c r="E39" s="34">
        <f t="shared" si="9"/>
        <v>27</v>
      </c>
      <c r="F39" s="34">
        <v>54</v>
      </c>
      <c r="G39" s="33">
        <f t="shared" si="3"/>
        <v>14</v>
      </c>
      <c r="H39" s="34">
        <v>40</v>
      </c>
      <c r="I39" s="34"/>
      <c r="J39" s="34"/>
      <c r="K39" s="34"/>
      <c r="L39" s="33"/>
      <c r="M39" s="33">
        <v>54</v>
      </c>
      <c r="N39" s="33"/>
      <c r="O39" s="33"/>
      <c r="P39" s="33"/>
      <c r="Q39" s="33"/>
      <c r="R39" s="22">
        <v>2</v>
      </c>
    </row>
    <row r="40" spans="1:18" ht="24.95" customHeight="1">
      <c r="A40" s="351" t="s">
        <v>90</v>
      </c>
      <c r="B40" s="355" t="s">
        <v>91</v>
      </c>
      <c r="C40" s="356" t="s">
        <v>242</v>
      </c>
      <c r="D40" s="354">
        <f t="shared" ref="D40:Q40" si="10">D41+D61</f>
        <v>3357</v>
      </c>
      <c r="E40" s="354">
        <f t="shared" si="10"/>
        <v>1119</v>
      </c>
      <c r="F40" s="354">
        <f>F41+F61</f>
        <v>2238</v>
      </c>
      <c r="G40" s="354">
        <f t="shared" si="10"/>
        <v>1416</v>
      </c>
      <c r="H40" s="354">
        <f t="shared" si="10"/>
        <v>758</v>
      </c>
      <c r="I40" s="354">
        <f t="shared" si="10"/>
        <v>64</v>
      </c>
      <c r="J40" s="354">
        <f t="shared" si="10"/>
        <v>0</v>
      </c>
      <c r="K40" s="354">
        <f t="shared" si="10"/>
        <v>0</v>
      </c>
      <c r="L40" s="354">
        <f t="shared" si="10"/>
        <v>424</v>
      </c>
      <c r="M40" s="354">
        <f t="shared" si="10"/>
        <v>394</v>
      </c>
      <c r="N40" s="354">
        <f t="shared" si="10"/>
        <v>452</v>
      </c>
      <c r="O40" s="354">
        <f t="shared" si="10"/>
        <v>476</v>
      </c>
      <c r="P40" s="354">
        <f t="shared" si="10"/>
        <v>252</v>
      </c>
      <c r="Q40" s="354">
        <f t="shared" si="10"/>
        <v>240</v>
      </c>
      <c r="R40" s="354"/>
    </row>
    <row r="41" spans="1:18" ht="34.5" customHeight="1">
      <c r="A41" s="351" t="s">
        <v>93</v>
      </c>
      <c r="B41" s="357" t="s">
        <v>94</v>
      </c>
      <c r="C41" s="356" t="s">
        <v>243</v>
      </c>
      <c r="D41" s="353">
        <f>SUM(D42:D60)</f>
        <v>1644</v>
      </c>
      <c r="E41" s="353">
        <f t="shared" ref="E41:Q41" si="11">SUM(E42:E60)</f>
        <v>548</v>
      </c>
      <c r="F41" s="353">
        <f>SUM(F42:F60)</f>
        <v>1096</v>
      </c>
      <c r="G41" s="353">
        <f t="shared" si="11"/>
        <v>662</v>
      </c>
      <c r="H41" s="353">
        <f t="shared" si="11"/>
        <v>434</v>
      </c>
      <c r="I41" s="353">
        <f t="shared" si="11"/>
        <v>0</v>
      </c>
      <c r="J41" s="353">
        <f t="shared" si="11"/>
        <v>0</v>
      </c>
      <c r="K41" s="353">
        <f t="shared" si="11"/>
        <v>0</v>
      </c>
      <c r="L41" s="353">
        <f t="shared" si="11"/>
        <v>162</v>
      </c>
      <c r="M41" s="353">
        <f t="shared" si="11"/>
        <v>268</v>
      </c>
      <c r="N41" s="353">
        <f t="shared" si="11"/>
        <v>298</v>
      </c>
      <c r="O41" s="353">
        <f t="shared" si="11"/>
        <v>296</v>
      </c>
      <c r="P41" s="353">
        <f t="shared" si="11"/>
        <v>36</v>
      </c>
      <c r="Q41" s="353">
        <f t="shared" si="11"/>
        <v>36</v>
      </c>
      <c r="R41" s="354"/>
    </row>
    <row r="42" spans="1:18" ht="24.95" customHeight="1">
      <c r="A42" s="42" t="s">
        <v>96</v>
      </c>
      <c r="B42" s="44" t="s">
        <v>244</v>
      </c>
      <c r="C42" s="37" t="s">
        <v>245</v>
      </c>
      <c r="D42" s="28">
        <f t="shared" ref="D42" si="12">E42+F42</f>
        <v>138</v>
      </c>
      <c r="E42" s="34">
        <f t="shared" ref="E42:E60" si="13">F42/2</f>
        <v>46</v>
      </c>
      <c r="F42" s="28">
        <v>92</v>
      </c>
      <c r="G42" s="33">
        <f t="shared" ref="G42:G58" si="14">F42-H42</f>
        <v>6</v>
      </c>
      <c r="H42" s="28">
        <v>86</v>
      </c>
      <c r="I42" s="35"/>
      <c r="J42" s="35"/>
      <c r="K42" s="35"/>
      <c r="L42" s="33">
        <v>44</v>
      </c>
      <c r="M42" s="33">
        <v>48</v>
      </c>
      <c r="N42" s="33"/>
      <c r="O42" s="33"/>
      <c r="P42" s="33"/>
      <c r="Q42" s="33"/>
      <c r="R42" s="22">
        <v>4</v>
      </c>
    </row>
    <row r="43" spans="1:18" ht="24.95" customHeight="1">
      <c r="A43" s="42" t="s">
        <v>98</v>
      </c>
      <c r="B43" s="44" t="s">
        <v>246</v>
      </c>
      <c r="C43" s="45" t="s">
        <v>247</v>
      </c>
      <c r="D43" s="28">
        <f t="shared" ref="D43:D60" si="15">E43+F43</f>
        <v>90</v>
      </c>
      <c r="E43" s="34">
        <f t="shared" si="13"/>
        <v>30</v>
      </c>
      <c r="F43" s="28">
        <v>60</v>
      </c>
      <c r="G43" s="33">
        <f t="shared" si="14"/>
        <v>42</v>
      </c>
      <c r="H43" s="28">
        <v>18</v>
      </c>
      <c r="I43" s="35"/>
      <c r="J43" s="35"/>
      <c r="K43" s="35"/>
      <c r="L43" s="33"/>
      <c r="M43" s="33">
        <v>60</v>
      </c>
      <c r="N43" s="33"/>
      <c r="O43" s="33"/>
      <c r="P43" s="33"/>
      <c r="Q43" s="33"/>
      <c r="R43" s="22">
        <v>3</v>
      </c>
    </row>
    <row r="44" spans="1:18" ht="24.95" customHeight="1">
      <c r="A44" s="42" t="s">
        <v>100</v>
      </c>
      <c r="B44" s="44" t="s">
        <v>248</v>
      </c>
      <c r="C44" s="45" t="s">
        <v>249</v>
      </c>
      <c r="D44" s="28">
        <f t="shared" si="15"/>
        <v>117</v>
      </c>
      <c r="E44" s="34">
        <f t="shared" si="13"/>
        <v>39</v>
      </c>
      <c r="F44" s="28">
        <f>58+20</f>
        <v>78</v>
      </c>
      <c r="G44" s="33">
        <f t="shared" si="14"/>
        <v>60</v>
      </c>
      <c r="H44" s="28">
        <v>18</v>
      </c>
      <c r="I44" s="35"/>
      <c r="J44" s="35"/>
      <c r="K44" s="35"/>
      <c r="L44" s="33">
        <v>78</v>
      </c>
      <c r="M44" s="33"/>
      <c r="N44" s="33"/>
      <c r="O44" s="33"/>
      <c r="P44" s="33"/>
      <c r="Q44" s="33"/>
      <c r="R44" s="22">
        <v>3</v>
      </c>
    </row>
    <row r="45" spans="1:18" ht="30" customHeight="1">
      <c r="A45" s="42" t="s">
        <v>102</v>
      </c>
      <c r="B45" s="44" t="s">
        <v>250</v>
      </c>
      <c r="C45" s="45" t="s">
        <v>247</v>
      </c>
      <c r="D45" s="28">
        <f t="shared" si="15"/>
        <v>120</v>
      </c>
      <c r="E45" s="34">
        <f t="shared" si="13"/>
        <v>40</v>
      </c>
      <c r="F45" s="28">
        <f>60+20</f>
        <v>80</v>
      </c>
      <c r="G45" s="33">
        <f t="shared" si="14"/>
        <v>60</v>
      </c>
      <c r="H45" s="28">
        <v>20</v>
      </c>
      <c r="I45" s="35"/>
      <c r="J45" s="35"/>
      <c r="K45" s="35"/>
      <c r="L45" s="33">
        <v>40</v>
      </c>
      <c r="M45" s="33">
        <v>40</v>
      </c>
      <c r="N45" s="33"/>
      <c r="O45" s="33"/>
      <c r="P45" s="33"/>
      <c r="Q45" s="33"/>
      <c r="R45" s="22">
        <v>3</v>
      </c>
    </row>
    <row r="46" spans="1:18" ht="24.95" customHeight="1">
      <c r="A46" s="42" t="s">
        <v>104</v>
      </c>
      <c r="B46" s="29" t="s">
        <v>251</v>
      </c>
      <c r="C46" s="28" t="s">
        <v>112</v>
      </c>
      <c r="D46" s="28">
        <f t="shared" si="15"/>
        <v>72</v>
      </c>
      <c r="E46" s="34">
        <f t="shared" si="13"/>
        <v>24</v>
      </c>
      <c r="F46" s="28">
        <v>48</v>
      </c>
      <c r="G46" s="33">
        <f t="shared" si="14"/>
        <v>34</v>
      </c>
      <c r="H46" s="28">
        <v>14</v>
      </c>
      <c r="I46" s="35"/>
      <c r="J46" s="35"/>
      <c r="K46" s="35"/>
      <c r="L46" s="33"/>
      <c r="M46" s="33">
        <v>48</v>
      </c>
      <c r="N46" s="33"/>
      <c r="O46" s="33"/>
      <c r="P46" s="33"/>
      <c r="Q46" s="33"/>
      <c r="R46" s="22">
        <f t="shared" ref="R46:R47" si="16">D46/36</f>
        <v>2</v>
      </c>
    </row>
    <row r="47" spans="1:18" ht="24.95" customHeight="1">
      <c r="A47" s="42" t="s">
        <v>106</v>
      </c>
      <c r="B47" s="44" t="s">
        <v>99</v>
      </c>
      <c r="C47" s="28" t="s">
        <v>252</v>
      </c>
      <c r="D47" s="28">
        <f t="shared" si="15"/>
        <v>108</v>
      </c>
      <c r="E47" s="34">
        <f t="shared" si="13"/>
        <v>36</v>
      </c>
      <c r="F47" s="28">
        <v>72</v>
      </c>
      <c r="G47" s="33">
        <f t="shared" si="14"/>
        <v>62</v>
      </c>
      <c r="H47" s="28">
        <v>10</v>
      </c>
      <c r="I47" s="35"/>
      <c r="J47" s="35"/>
      <c r="K47" s="35"/>
      <c r="L47" s="33"/>
      <c r="M47" s="33"/>
      <c r="N47" s="33">
        <v>72</v>
      </c>
      <c r="O47" s="33"/>
      <c r="P47" s="33"/>
      <c r="Q47" s="33"/>
      <c r="R47" s="22">
        <f t="shared" si="16"/>
        <v>3</v>
      </c>
    </row>
    <row r="48" spans="1:18" ht="24.95" customHeight="1">
      <c r="A48" s="42" t="s">
        <v>108</v>
      </c>
      <c r="B48" s="44" t="s">
        <v>195</v>
      </c>
      <c r="C48" s="28" t="s">
        <v>253</v>
      </c>
      <c r="D48" s="28">
        <f t="shared" si="15"/>
        <v>54</v>
      </c>
      <c r="E48" s="34">
        <f t="shared" si="13"/>
        <v>18</v>
      </c>
      <c r="F48" s="28">
        <v>36</v>
      </c>
      <c r="G48" s="33">
        <f t="shared" si="14"/>
        <v>26</v>
      </c>
      <c r="H48" s="28">
        <v>10</v>
      </c>
      <c r="I48" s="46"/>
      <c r="J48" s="46"/>
      <c r="K48" s="46"/>
      <c r="L48" s="33"/>
      <c r="M48" s="33"/>
      <c r="N48" s="33"/>
      <c r="O48" s="33">
        <v>36</v>
      </c>
      <c r="P48" s="33"/>
      <c r="Q48" s="33"/>
      <c r="R48" s="22">
        <v>2</v>
      </c>
    </row>
    <row r="49" spans="1:18" ht="34.5" customHeight="1">
      <c r="A49" s="42" t="s">
        <v>110</v>
      </c>
      <c r="B49" s="44" t="s">
        <v>116</v>
      </c>
      <c r="C49" s="45" t="s">
        <v>117</v>
      </c>
      <c r="D49" s="28">
        <f t="shared" si="15"/>
        <v>81</v>
      </c>
      <c r="E49" s="34">
        <f t="shared" si="13"/>
        <v>27</v>
      </c>
      <c r="F49" s="33">
        <v>54</v>
      </c>
      <c r="G49" s="33">
        <v>14</v>
      </c>
      <c r="H49" s="33">
        <f>F49-G49</f>
        <v>40</v>
      </c>
      <c r="I49" s="46"/>
      <c r="J49" s="46"/>
      <c r="K49" s="46"/>
      <c r="L49" s="33"/>
      <c r="M49" s="33"/>
      <c r="N49" s="33"/>
      <c r="O49" s="33">
        <v>54</v>
      </c>
      <c r="P49" s="33"/>
      <c r="Q49" s="33"/>
      <c r="R49" s="22">
        <v>2</v>
      </c>
    </row>
    <row r="50" spans="1:18" ht="32.25" customHeight="1">
      <c r="A50" s="42" t="s">
        <v>113</v>
      </c>
      <c r="B50" s="44" t="s">
        <v>114</v>
      </c>
      <c r="C50" s="45" t="s">
        <v>249</v>
      </c>
      <c r="D50" s="28">
        <f t="shared" si="15"/>
        <v>90</v>
      </c>
      <c r="E50" s="34">
        <f t="shared" si="13"/>
        <v>30</v>
      </c>
      <c r="F50" s="28">
        <v>60</v>
      </c>
      <c r="G50" s="28">
        <f t="shared" si="14"/>
        <v>40</v>
      </c>
      <c r="H50" s="28">
        <v>20</v>
      </c>
      <c r="I50" s="46"/>
      <c r="J50" s="46"/>
      <c r="K50" s="46"/>
      <c r="L50" s="33"/>
      <c r="M50" s="33"/>
      <c r="N50" s="33">
        <v>60</v>
      </c>
      <c r="O50" s="33"/>
      <c r="P50" s="33"/>
      <c r="Q50" s="33"/>
      <c r="R50" s="22">
        <v>3</v>
      </c>
    </row>
    <row r="51" spans="1:18" ht="36" customHeight="1">
      <c r="A51" s="42" t="s">
        <v>115</v>
      </c>
      <c r="B51" s="44" t="s">
        <v>109</v>
      </c>
      <c r="C51" s="28" t="s">
        <v>57</v>
      </c>
      <c r="D51" s="28">
        <f t="shared" si="15"/>
        <v>54</v>
      </c>
      <c r="E51" s="34">
        <f t="shared" si="13"/>
        <v>18</v>
      </c>
      <c r="F51" s="28">
        <v>36</v>
      </c>
      <c r="G51" s="33">
        <f t="shared" si="14"/>
        <v>26</v>
      </c>
      <c r="H51" s="28">
        <v>10</v>
      </c>
      <c r="I51" s="46"/>
      <c r="J51" s="46"/>
      <c r="K51" s="46"/>
      <c r="L51" s="33"/>
      <c r="M51" s="33">
        <v>36</v>
      </c>
      <c r="N51" s="33"/>
      <c r="O51" s="33"/>
      <c r="P51" s="33"/>
      <c r="Q51" s="33"/>
      <c r="R51" s="22">
        <v>3</v>
      </c>
    </row>
    <row r="52" spans="1:18" ht="33.75" customHeight="1">
      <c r="A52" s="42" t="s">
        <v>118</v>
      </c>
      <c r="B52" s="44" t="s">
        <v>254</v>
      </c>
      <c r="C52" s="28" t="s">
        <v>112</v>
      </c>
      <c r="D52" s="28">
        <f t="shared" si="15"/>
        <v>54</v>
      </c>
      <c r="E52" s="34">
        <f t="shared" si="13"/>
        <v>18</v>
      </c>
      <c r="F52" s="28">
        <v>36</v>
      </c>
      <c r="G52" s="33">
        <f t="shared" si="14"/>
        <v>24</v>
      </c>
      <c r="H52" s="28">
        <v>12</v>
      </c>
      <c r="I52" s="46"/>
      <c r="J52" s="46"/>
      <c r="K52" s="46"/>
      <c r="L52" s="33"/>
      <c r="M52" s="33"/>
      <c r="N52" s="33"/>
      <c r="O52" s="33"/>
      <c r="P52" s="33"/>
      <c r="Q52" s="33">
        <v>36</v>
      </c>
      <c r="R52" s="22">
        <v>3</v>
      </c>
    </row>
    <row r="53" spans="1:18" ht="24.95" customHeight="1">
      <c r="A53" s="42" t="s">
        <v>120</v>
      </c>
      <c r="B53" s="44" t="s">
        <v>119</v>
      </c>
      <c r="C53" s="28" t="s">
        <v>112</v>
      </c>
      <c r="D53" s="28">
        <f t="shared" si="15"/>
        <v>54</v>
      </c>
      <c r="E53" s="34">
        <f t="shared" si="13"/>
        <v>18</v>
      </c>
      <c r="F53" s="28">
        <v>36</v>
      </c>
      <c r="G53" s="33">
        <f t="shared" si="14"/>
        <v>26</v>
      </c>
      <c r="H53" s="28">
        <v>10</v>
      </c>
      <c r="I53" s="46"/>
      <c r="J53" s="46"/>
      <c r="K53" s="46"/>
      <c r="L53" s="33"/>
      <c r="M53" s="33"/>
      <c r="N53" s="33"/>
      <c r="O53" s="33"/>
      <c r="P53" s="33">
        <v>36</v>
      </c>
      <c r="Q53" s="33"/>
      <c r="R53" s="22">
        <v>3</v>
      </c>
    </row>
    <row r="54" spans="1:18" ht="24.95" customHeight="1">
      <c r="A54" s="42" t="s">
        <v>122</v>
      </c>
      <c r="B54" s="44" t="s">
        <v>121</v>
      </c>
      <c r="C54" s="28" t="s">
        <v>112</v>
      </c>
      <c r="D54" s="28">
        <f t="shared" si="15"/>
        <v>102</v>
      </c>
      <c r="E54" s="34">
        <f t="shared" si="13"/>
        <v>34</v>
      </c>
      <c r="F54" s="28">
        <v>68</v>
      </c>
      <c r="G54" s="33">
        <f t="shared" si="14"/>
        <v>46</v>
      </c>
      <c r="H54" s="28">
        <v>22</v>
      </c>
      <c r="I54" s="46"/>
      <c r="J54" s="46"/>
      <c r="K54" s="46"/>
      <c r="L54" s="33"/>
      <c r="M54" s="33"/>
      <c r="N54" s="33"/>
      <c r="O54" s="33">
        <v>68</v>
      </c>
      <c r="P54" s="33"/>
      <c r="Q54" s="33"/>
      <c r="R54" s="22">
        <v>3</v>
      </c>
    </row>
    <row r="55" spans="1:18" ht="24.95" customHeight="1">
      <c r="A55" s="47" t="s">
        <v>124</v>
      </c>
      <c r="B55" s="48" t="s">
        <v>255</v>
      </c>
      <c r="C55" s="28" t="s">
        <v>112</v>
      </c>
      <c r="D55" s="28">
        <f t="shared" si="15"/>
        <v>135</v>
      </c>
      <c r="E55" s="34">
        <f t="shared" si="13"/>
        <v>45</v>
      </c>
      <c r="F55" s="32">
        <v>90</v>
      </c>
      <c r="G55" s="32">
        <f t="shared" si="14"/>
        <v>62</v>
      </c>
      <c r="H55" s="33">
        <v>28</v>
      </c>
      <c r="I55" s="46"/>
      <c r="J55" s="46"/>
      <c r="K55" s="46"/>
      <c r="L55" s="33"/>
      <c r="M55" s="33"/>
      <c r="N55" s="33">
        <v>68</v>
      </c>
      <c r="O55" s="33">
        <v>22</v>
      </c>
      <c r="P55" s="33"/>
      <c r="Q55" s="33"/>
      <c r="R55" s="22">
        <v>4</v>
      </c>
    </row>
    <row r="56" spans="1:18" ht="36" customHeight="1">
      <c r="A56" s="47" t="s">
        <v>200</v>
      </c>
      <c r="B56" s="49" t="s">
        <v>256</v>
      </c>
      <c r="C56" s="28" t="s">
        <v>112</v>
      </c>
      <c r="D56" s="28">
        <f t="shared" si="15"/>
        <v>54</v>
      </c>
      <c r="E56" s="34">
        <f t="shared" si="13"/>
        <v>18</v>
      </c>
      <c r="F56" s="33">
        <v>36</v>
      </c>
      <c r="G56" s="33">
        <f t="shared" si="14"/>
        <v>32</v>
      </c>
      <c r="H56" s="33">
        <v>4</v>
      </c>
      <c r="I56" s="46"/>
      <c r="J56" s="46"/>
      <c r="K56" s="46"/>
      <c r="L56" s="33"/>
      <c r="M56" s="33"/>
      <c r="N56" s="33"/>
      <c r="O56" s="33">
        <v>36</v>
      </c>
      <c r="P56" s="33"/>
      <c r="Q56" s="33"/>
      <c r="R56" s="22">
        <v>2</v>
      </c>
    </row>
    <row r="57" spans="1:18" ht="24.95" customHeight="1">
      <c r="A57" s="47" t="s">
        <v>126</v>
      </c>
      <c r="B57" s="29" t="s">
        <v>257</v>
      </c>
      <c r="C57" s="28" t="s">
        <v>252</v>
      </c>
      <c r="D57" s="28">
        <f t="shared" si="15"/>
        <v>69</v>
      </c>
      <c r="E57" s="34">
        <f t="shared" si="13"/>
        <v>23</v>
      </c>
      <c r="F57" s="33">
        <v>46</v>
      </c>
      <c r="G57" s="33">
        <f t="shared" si="14"/>
        <v>36</v>
      </c>
      <c r="H57" s="33">
        <v>10</v>
      </c>
      <c r="I57" s="46"/>
      <c r="J57" s="46"/>
      <c r="K57" s="46"/>
      <c r="L57" s="33"/>
      <c r="M57" s="33"/>
      <c r="N57" s="33">
        <v>46</v>
      </c>
      <c r="O57" s="33"/>
      <c r="P57" s="33"/>
      <c r="Q57" s="33"/>
      <c r="R57" s="22">
        <v>2</v>
      </c>
    </row>
    <row r="58" spans="1:18" ht="30" customHeight="1">
      <c r="A58" s="47" t="s">
        <v>128</v>
      </c>
      <c r="B58" s="29" t="s">
        <v>258</v>
      </c>
      <c r="C58" s="28" t="s">
        <v>234</v>
      </c>
      <c r="D58" s="28">
        <f t="shared" si="15"/>
        <v>54</v>
      </c>
      <c r="E58" s="34">
        <f t="shared" si="13"/>
        <v>18</v>
      </c>
      <c r="F58" s="33">
        <v>36</v>
      </c>
      <c r="G58" s="33">
        <f t="shared" si="14"/>
        <v>16</v>
      </c>
      <c r="H58" s="33">
        <v>20</v>
      </c>
      <c r="I58" s="46"/>
      <c r="J58" s="46"/>
      <c r="K58" s="46"/>
      <c r="L58" s="33"/>
      <c r="M58" s="33">
        <v>36</v>
      </c>
      <c r="N58" s="33"/>
      <c r="O58" s="33"/>
      <c r="P58" s="33"/>
      <c r="Q58" s="33"/>
      <c r="R58" s="22">
        <v>2</v>
      </c>
    </row>
    <row r="59" spans="1:18" ht="33.75" customHeight="1">
      <c r="A59" s="47" t="s">
        <v>259</v>
      </c>
      <c r="B59" s="44" t="s">
        <v>125</v>
      </c>
      <c r="C59" s="45" t="s">
        <v>260</v>
      </c>
      <c r="D59" s="28">
        <f t="shared" si="15"/>
        <v>138</v>
      </c>
      <c r="E59" s="34">
        <f t="shared" si="13"/>
        <v>46</v>
      </c>
      <c r="F59" s="33">
        <v>92</v>
      </c>
      <c r="G59" s="33">
        <v>20</v>
      </c>
      <c r="H59" s="33">
        <f>F59-G59</f>
        <v>72</v>
      </c>
      <c r="I59" s="33"/>
      <c r="J59" s="33"/>
      <c r="K59" s="33"/>
      <c r="L59" s="33"/>
      <c r="M59" s="33"/>
      <c r="N59" s="33">
        <v>52</v>
      </c>
      <c r="O59" s="46">
        <v>40</v>
      </c>
      <c r="P59" s="46"/>
      <c r="Q59" s="33"/>
      <c r="R59" s="22">
        <v>4</v>
      </c>
    </row>
    <row r="60" spans="1:18" ht="24.95" customHeight="1">
      <c r="A60" s="47" t="s">
        <v>261</v>
      </c>
      <c r="B60" s="44" t="s">
        <v>201</v>
      </c>
      <c r="C60" s="45" t="s">
        <v>57</v>
      </c>
      <c r="D60" s="28">
        <f t="shared" si="15"/>
        <v>60</v>
      </c>
      <c r="E60" s="34">
        <f t="shared" si="13"/>
        <v>20</v>
      </c>
      <c r="F60" s="33">
        <v>40</v>
      </c>
      <c r="G60" s="33">
        <v>30</v>
      </c>
      <c r="H60" s="33">
        <f>F60-G60</f>
        <v>10</v>
      </c>
      <c r="I60" s="46"/>
      <c r="J60" s="46"/>
      <c r="K60" s="46"/>
      <c r="L60" s="46"/>
      <c r="M60" s="46"/>
      <c r="N60" s="46"/>
      <c r="O60" s="46">
        <v>40</v>
      </c>
      <c r="P60" s="46"/>
      <c r="Q60" s="33"/>
      <c r="R60" s="22">
        <v>2</v>
      </c>
    </row>
    <row r="61" spans="1:18" ht="24.95" customHeight="1">
      <c r="A61" s="358" t="s">
        <v>130</v>
      </c>
      <c r="B61" s="359" t="s">
        <v>131</v>
      </c>
      <c r="C61" s="360" t="s">
        <v>262</v>
      </c>
      <c r="D61" s="361">
        <f t="shared" ref="D61:Q61" si="17">D62+D70+D76+D81+D85</f>
        <v>1713</v>
      </c>
      <c r="E61" s="361">
        <f t="shared" si="17"/>
        <v>571</v>
      </c>
      <c r="F61" s="361">
        <f t="shared" si="17"/>
        <v>1142</v>
      </c>
      <c r="G61" s="361">
        <f t="shared" si="17"/>
        <v>754</v>
      </c>
      <c r="H61" s="361">
        <f t="shared" si="17"/>
        <v>324</v>
      </c>
      <c r="I61" s="361">
        <f t="shared" si="17"/>
        <v>64</v>
      </c>
      <c r="J61" s="361">
        <f t="shared" si="17"/>
        <v>0</v>
      </c>
      <c r="K61" s="361">
        <f t="shared" si="17"/>
        <v>0</v>
      </c>
      <c r="L61" s="361">
        <f t="shared" si="17"/>
        <v>262</v>
      </c>
      <c r="M61" s="361">
        <f t="shared" si="17"/>
        <v>126</v>
      </c>
      <c r="N61" s="361">
        <f t="shared" si="17"/>
        <v>154</v>
      </c>
      <c r="O61" s="361">
        <f t="shared" si="17"/>
        <v>180</v>
      </c>
      <c r="P61" s="361">
        <f t="shared" si="17"/>
        <v>216</v>
      </c>
      <c r="Q61" s="361">
        <f t="shared" si="17"/>
        <v>204</v>
      </c>
      <c r="R61" s="361"/>
    </row>
    <row r="62" spans="1:18" ht="34.5" customHeight="1">
      <c r="A62" s="362" t="s">
        <v>133</v>
      </c>
      <c r="B62" s="344" t="s">
        <v>263</v>
      </c>
      <c r="C62" s="363" t="s">
        <v>264</v>
      </c>
      <c r="D62" s="362">
        <f>SUM(D63:D67)</f>
        <v>801</v>
      </c>
      <c r="E62" s="362">
        <f>SUM(E63:E67)</f>
        <v>267</v>
      </c>
      <c r="F62" s="362">
        <f>SUM(F63:F67)</f>
        <v>534</v>
      </c>
      <c r="G62" s="362">
        <f>SUM(G63:G67)</f>
        <v>334</v>
      </c>
      <c r="H62" s="362">
        <f>SUM(H63:H67)</f>
        <v>200</v>
      </c>
      <c r="I62" s="362">
        <f t="shared" ref="I62:Q62" si="18">SUM(I63:I67)</f>
        <v>0</v>
      </c>
      <c r="J62" s="362">
        <f t="shared" si="18"/>
        <v>0</v>
      </c>
      <c r="K62" s="362">
        <f t="shared" si="18"/>
        <v>0</v>
      </c>
      <c r="L62" s="362">
        <f t="shared" si="18"/>
        <v>262</v>
      </c>
      <c r="M62" s="362">
        <f t="shared" si="18"/>
        <v>126</v>
      </c>
      <c r="N62" s="362">
        <f t="shared" si="18"/>
        <v>50</v>
      </c>
      <c r="O62" s="362">
        <f t="shared" si="18"/>
        <v>96</v>
      </c>
      <c r="P62" s="362">
        <f t="shared" si="18"/>
        <v>0</v>
      </c>
      <c r="Q62" s="362">
        <f t="shared" si="18"/>
        <v>0</v>
      </c>
      <c r="R62" s="362"/>
    </row>
    <row r="63" spans="1:18" ht="62.25" customHeight="1">
      <c r="A63" s="34" t="s">
        <v>265</v>
      </c>
      <c r="B63" s="52" t="s">
        <v>266</v>
      </c>
      <c r="C63" s="45" t="s">
        <v>267</v>
      </c>
      <c r="D63" s="22">
        <f t="shared" ref="D63" si="19">E63+F63</f>
        <v>273</v>
      </c>
      <c r="E63" s="34">
        <f t="shared" ref="E63:E67" si="20">F63/2</f>
        <v>91</v>
      </c>
      <c r="F63" s="34">
        <v>182</v>
      </c>
      <c r="G63" s="34">
        <v>92</v>
      </c>
      <c r="H63" s="34">
        <v>90</v>
      </c>
      <c r="I63" s="35"/>
      <c r="J63" s="35"/>
      <c r="K63" s="35"/>
      <c r="L63" s="33">
        <v>182</v>
      </c>
      <c r="M63" s="33"/>
      <c r="N63" s="33"/>
      <c r="O63" s="33"/>
      <c r="P63" s="33"/>
      <c r="Q63" s="34"/>
      <c r="R63" s="22">
        <v>8</v>
      </c>
    </row>
    <row r="64" spans="1:18" ht="63.75" customHeight="1">
      <c r="A64" s="53" t="s">
        <v>268</v>
      </c>
      <c r="B64" s="44" t="s">
        <v>269</v>
      </c>
      <c r="C64" s="45" t="s">
        <v>267</v>
      </c>
      <c r="D64" s="22">
        <f t="shared" ref="D64:D67" si="21">E64+F64</f>
        <v>189</v>
      </c>
      <c r="E64" s="34">
        <f t="shared" si="20"/>
        <v>63</v>
      </c>
      <c r="F64" s="34">
        <v>126</v>
      </c>
      <c r="G64" s="34">
        <v>112</v>
      </c>
      <c r="H64" s="34">
        <v>14</v>
      </c>
      <c r="I64" s="35"/>
      <c r="J64" s="35"/>
      <c r="K64" s="35"/>
      <c r="L64" s="33"/>
      <c r="M64" s="33">
        <v>126</v>
      </c>
      <c r="N64" s="33"/>
      <c r="O64" s="33"/>
      <c r="P64" s="33"/>
      <c r="Q64" s="34"/>
      <c r="R64" s="22">
        <v>5</v>
      </c>
    </row>
    <row r="65" spans="1:18" ht="63.75" customHeight="1">
      <c r="A65" s="53" t="s">
        <v>270</v>
      </c>
      <c r="B65" s="44" t="s">
        <v>271</v>
      </c>
      <c r="C65" s="34" t="s">
        <v>57</v>
      </c>
      <c r="D65" s="22">
        <f t="shared" si="21"/>
        <v>120</v>
      </c>
      <c r="E65" s="34">
        <f t="shared" si="20"/>
        <v>40</v>
      </c>
      <c r="F65" s="53">
        <v>80</v>
      </c>
      <c r="G65" s="41">
        <f>F65-H65</f>
        <v>20</v>
      </c>
      <c r="H65" s="34">
        <v>60</v>
      </c>
      <c r="I65" s="35"/>
      <c r="J65" s="35"/>
      <c r="K65" s="35"/>
      <c r="L65" s="33">
        <v>80</v>
      </c>
      <c r="M65" s="33"/>
      <c r="N65" s="33"/>
      <c r="O65" s="33"/>
      <c r="P65" s="33"/>
      <c r="Q65" s="34"/>
      <c r="R65" s="22">
        <v>3</v>
      </c>
    </row>
    <row r="66" spans="1:18" ht="67.5" customHeight="1">
      <c r="A66" s="53" t="s">
        <v>272</v>
      </c>
      <c r="B66" s="44" t="s">
        <v>273</v>
      </c>
      <c r="C66" s="45" t="s">
        <v>267</v>
      </c>
      <c r="D66" s="22">
        <f t="shared" si="21"/>
        <v>75</v>
      </c>
      <c r="E66" s="34">
        <f t="shared" si="20"/>
        <v>25</v>
      </c>
      <c r="F66" s="43">
        <v>50</v>
      </c>
      <c r="G66" s="43">
        <v>40</v>
      </c>
      <c r="H66" s="43">
        <v>10</v>
      </c>
      <c r="I66" s="35"/>
      <c r="J66" s="35"/>
      <c r="K66" s="35"/>
      <c r="L66" s="33"/>
      <c r="M66" s="33"/>
      <c r="N66" s="33">
        <v>50</v>
      </c>
      <c r="O66" s="33"/>
      <c r="P66" s="33"/>
      <c r="Q66" s="34"/>
      <c r="R66" s="22">
        <v>2</v>
      </c>
    </row>
    <row r="67" spans="1:18" ht="47.25" customHeight="1">
      <c r="A67" s="34" t="s">
        <v>274</v>
      </c>
      <c r="B67" s="54" t="s">
        <v>275</v>
      </c>
      <c r="C67" s="45" t="s">
        <v>267</v>
      </c>
      <c r="D67" s="22">
        <f t="shared" si="21"/>
        <v>144</v>
      </c>
      <c r="E67" s="34">
        <f t="shared" si="20"/>
        <v>48</v>
      </c>
      <c r="F67" s="43">
        <v>96</v>
      </c>
      <c r="G67" s="43">
        <v>70</v>
      </c>
      <c r="H67" s="43">
        <v>26</v>
      </c>
      <c r="I67" s="35"/>
      <c r="J67" s="35"/>
      <c r="K67" s="35"/>
      <c r="L67" s="33"/>
      <c r="M67" s="33"/>
      <c r="N67" s="33"/>
      <c r="O67" s="33">
        <v>96</v>
      </c>
      <c r="P67" s="33"/>
      <c r="Q67" s="34"/>
      <c r="R67" s="22">
        <v>4</v>
      </c>
    </row>
    <row r="68" spans="1:18" ht="24.95" customHeight="1">
      <c r="A68" s="55" t="s">
        <v>139</v>
      </c>
      <c r="B68" s="44"/>
      <c r="C68" s="45" t="s">
        <v>57</v>
      </c>
      <c r="D68" s="43"/>
      <c r="E68" s="43"/>
      <c r="F68" s="34">
        <v>360</v>
      </c>
      <c r="G68" s="34"/>
      <c r="H68" s="34"/>
      <c r="I68" s="35"/>
      <c r="J68" s="35"/>
      <c r="K68" s="35"/>
      <c r="L68" s="33"/>
      <c r="M68" s="33">
        <v>216</v>
      </c>
      <c r="N68" s="33">
        <v>72</v>
      </c>
      <c r="O68" s="33">
        <v>72</v>
      </c>
      <c r="P68" s="33"/>
      <c r="Q68" s="34"/>
      <c r="R68" s="34">
        <f>F68/36</f>
        <v>10</v>
      </c>
    </row>
    <row r="69" spans="1:18" ht="24.95" customHeight="1">
      <c r="A69" s="55" t="s">
        <v>140</v>
      </c>
      <c r="B69" s="58"/>
      <c r="C69" s="45" t="s">
        <v>57</v>
      </c>
      <c r="D69" s="43"/>
      <c r="E69" s="43"/>
      <c r="F69" s="34">
        <v>144</v>
      </c>
      <c r="G69" s="34"/>
      <c r="H69" s="34"/>
      <c r="I69" s="35"/>
      <c r="J69" s="35"/>
      <c r="K69" s="35"/>
      <c r="L69" s="33"/>
      <c r="M69" s="33"/>
      <c r="N69" s="33"/>
      <c r="O69" s="33">
        <v>144</v>
      </c>
      <c r="P69" s="33"/>
      <c r="Q69" s="34"/>
      <c r="R69" s="34">
        <f>F69/36</f>
        <v>4</v>
      </c>
    </row>
    <row r="70" spans="1:18" ht="33.75" customHeight="1">
      <c r="A70" s="364" t="s">
        <v>141</v>
      </c>
      <c r="B70" s="344" t="s">
        <v>276</v>
      </c>
      <c r="C70" s="363" t="s">
        <v>264</v>
      </c>
      <c r="D70" s="354">
        <f>SUM(D71:D73)</f>
        <v>291</v>
      </c>
      <c r="E70" s="354">
        <f>SUM(E71:E73)</f>
        <v>97</v>
      </c>
      <c r="F70" s="354">
        <f>SUM(F71:F73)</f>
        <v>194</v>
      </c>
      <c r="G70" s="354">
        <f t="shared" ref="G70:Q70" si="22">SUM(G71:G73)</f>
        <v>140</v>
      </c>
      <c r="H70" s="354">
        <f t="shared" si="22"/>
        <v>34</v>
      </c>
      <c r="I70" s="354">
        <f t="shared" si="22"/>
        <v>20</v>
      </c>
      <c r="J70" s="354">
        <f t="shared" si="22"/>
        <v>0</v>
      </c>
      <c r="K70" s="354">
        <f t="shared" si="22"/>
        <v>0</v>
      </c>
      <c r="L70" s="354">
        <f t="shared" si="22"/>
        <v>0</v>
      </c>
      <c r="M70" s="354">
        <f t="shared" si="22"/>
        <v>0</v>
      </c>
      <c r="N70" s="354">
        <f t="shared" si="22"/>
        <v>68</v>
      </c>
      <c r="O70" s="354">
        <f t="shared" si="22"/>
        <v>84</v>
      </c>
      <c r="P70" s="354">
        <f t="shared" si="22"/>
        <v>42</v>
      </c>
      <c r="Q70" s="354">
        <f t="shared" si="22"/>
        <v>0</v>
      </c>
      <c r="R70" s="354"/>
    </row>
    <row r="71" spans="1:18" ht="50.25" customHeight="1">
      <c r="A71" s="56" t="s">
        <v>277</v>
      </c>
      <c r="B71" s="57" t="s">
        <v>278</v>
      </c>
      <c r="C71" s="51" t="s">
        <v>267</v>
      </c>
      <c r="D71" s="22">
        <f t="shared" ref="D71" si="23">E71+F71</f>
        <v>102</v>
      </c>
      <c r="E71" s="34">
        <f t="shared" ref="E71:E73" si="24">F71/2</f>
        <v>34</v>
      </c>
      <c r="F71" s="43">
        <v>68</v>
      </c>
      <c r="G71" s="43">
        <v>60</v>
      </c>
      <c r="H71" s="43">
        <v>8</v>
      </c>
      <c r="I71" s="35"/>
      <c r="J71" s="35"/>
      <c r="K71" s="35"/>
      <c r="L71" s="33"/>
      <c r="M71" s="33"/>
      <c r="N71" s="33">
        <v>68</v>
      </c>
      <c r="O71" s="33"/>
      <c r="P71" s="33"/>
      <c r="Q71" s="34"/>
      <c r="R71" s="34"/>
    </row>
    <row r="72" spans="1:18" ht="36.75" customHeight="1">
      <c r="A72" s="56" t="s">
        <v>279</v>
      </c>
      <c r="B72" s="58" t="s">
        <v>280</v>
      </c>
      <c r="C72" s="51" t="s">
        <v>267</v>
      </c>
      <c r="D72" s="22">
        <f t="shared" ref="D72:D73" si="25">E72+F72</f>
        <v>126</v>
      </c>
      <c r="E72" s="34">
        <f t="shared" si="24"/>
        <v>42</v>
      </c>
      <c r="F72" s="43">
        <v>84</v>
      </c>
      <c r="G72" s="43">
        <v>46</v>
      </c>
      <c r="H72" s="43">
        <v>18</v>
      </c>
      <c r="I72" s="35">
        <v>20</v>
      </c>
      <c r="J72" s="35"/>
      <c r="K72" s="35"/>
      <c r="L72" s="33"/>
      <c r="M72" s="33"/>
      <c r="N72" s="33"/>
      <c r="O72" s="33">
        <v>84</v>
      </c>
      <c r="P72" s="33"/>
      <c r="Q72" s="34"/>
      <c r="R72" s="34"/>
    </row>
    <row r="73" spans="1:18" ht="33" customHeight="1">
      <c r="A73" s="56" t="s">
        <v>281</v>
      </c>
      <c r="B73" s="58" t="s">
        <v>282</v>
      </c>
      <c r="C73" s="51" t="s">
        <v>267</v>
      </c>
      <c r="D73" s="22">
        <f t="shared" si="25"/>
        <v>63</v>
      </c>
      <c r="E73" s="34">
        <f t="shared" si="24"/>
        <v>21</v>
      </c>
      <c r="F73" s="43">
        <v>42</v>
      </c>
      <c r="G73" s="43">
        <v>34</v>
      </c>
      <c r="H73" s="43">
        <v>8</v>
      </c>
      <c r="I73" s="35"/>
      <c r="J73" s="35"/>
      <c r="K73" s="35"/>
      <c r="L73" s="33"/>
      <c r="M73" s="33"/>
      <c r="N73" s="33"/>
      <c r="O73" s="33"/>
      <c r="P73" s="33">
        <v>42</v>
      </c>
      <c r="Q73" s="34"/>
      <c r="R73" s="34"/>
    </row>
    <row r="74" spans="1:18" ht="24.95" customHeight="1">
      <c r="A74" s="55" t="s">
        <v>146</v>
      </c>
      <c r="B74" s="44"/>
      <c r="C74" s="45" t="s">
        <v>57</v>
      </c>
      <c r="D74" s="43"/>
      <c r="E74" s="43"/>
      <c r="F74" s="34">
        <v>216</v>
      </c>
      <c r="G74" s="34"/>
      <c r="H74" s="34"/>
      <c r="I74" s="35"/>
      <c r="J74" s="35"/>
      <c r="K74" s="35"/>
      <c r="L74" s="33"/>
      <c r="M74" s="33"/>
      <c r="N74" s="33"/>
      <c r="O74" s="33">
        <v>72</v>
      </c>
      <c r="P74" s="33">
        <v>144</v>
      </c>
      <c r="Q74" s="34"/>
      <c r="R74" s="34"/>
    </row>
    <row r="75" spans="1:18" ht="24.95" customHeight="1">
      <c r="A75" s="55" t="s">
        <v>147</v>
      </c>
      <c r="B75" s="58"/>
      <c r="C75" s="45" t="s">
        <v>57</v>
      </c>
      <c r="D75" s="43"/>
      <c r="E75" s="43"/>
      <c r="F75" s="34">
        <v>36</v>
      </c>
      <c r="G75" s="34"/>
      <c r="H75" s="34"/>
      <c r="I75" s="35"/>
      <c r="J75" s="35"/>
      <c r="K75" s="35"/>
      <c r="L75" s="33"/>
      <c r="M75" s="33"/>
      <c r="N75" s="33"/>
      <c r="O75" s="33"/>
      <c r="P75" s="33"/>
      <c r="Q75" s="34">
        <v>36</v>
      </c>
      <c r="R75" s="34"/>
    </row>
    <row r="76" spans="1:18" ht="36" customHeight="1">
      <c r="A76" s="359" t="s">
        <v>148</v>
      </c>
      <c r="B76" s="359" t="s">
        <v>283</v>
      </c>
      <c r="C76" s="365" t="s">
        <v>284</v>
      </c>
      <c r="D76" s="353">
        <f t="shared" ref="D76:Q76" si="26">D77+D78</f>
        <v>447</v>
      </c>
      <c r="E76" s="353">
        <f t="shared" si="26"/>
        <v>149</v>
      </c>
      <c r="F76" s="353">
        <f t="shared" si="26"/>
        <v>298</v>
      </c>
      <c r="G76" s="353">
        <f t="shared" si="26"/>
        <v>220</v>
      </c>
      <c r="H76" s="353">
        <f t="shared" si="26"/>
        <v>54</v>
      </c>
      <c r="I76" s="353">
        <f t="shared" si="26"/>
        <v>24</v>
      </c>
      <c r="J76" s="353">
        <f t="shared" si="26"/>
        <v>0</v>
      </c>
      <c r="K76" s="353">
        <f t="shared" si="26"/>
        <v>0</v>
      </c>
      <c r="L76" s="353">
        <f t="shared" si="26"/>
        <v>0</v>
      </c>
      <c r="M76" s="353">
        <f t="shared" si="26"/>
        <v>0</v>
      </c>
      <c r="N76" s="353">
        <f t="shared" si="26"/>
        <v>0</v>
      </c>
      <c r="O76" s="353">
        <f t="shared" si="26"/>
        <v>0</v>
      </c>
      <c r="P76" s="353">
        <f t="shared" si="26"/>
        <v>94</v>
      </c>
      <c r="Q76" s="353">
        <f t="shared" si="26"/>
        <v>204</v>
      </c>
      <c r="R76" s="354"/>
    </row>
    <row r="77" spans="1:18" ht="37.5" customHeight="1">
      <c r="A77" s="25" t="s">
        <v>285</v>
      </c>
      <c r="B77" s="57" t="s">
        <v>286</v>
      </c>
      <c r="C77" s="45" t="s">
        <v>267</v>
      </c>
      <c r="D77" s="22">
        <f t="shared" ref="D77" si="27">E77+F77</f>
        <v>141</v>
      </c>
      <c r="E77" s="34">
        <f t="shared" ref="E77:E78" si="28">F77/2</f>
        <v>47</v>
      </c>
      <c r="F77" s="43">
        <v>94</v>
      </c>
      <c r="G77" s="43">
        <v>80</v>
      </c>
      <c r="H77" s="43">
        <v>14</v>
      </c>
      <c r="I77" s="59">
        <v>0</v>
      </c>
      <c r="J77" s="59"/>
      <c r="K77" s="59"/>
      <c r="L77" s="33"/>
      <c r="M77" s="33"/>
      <c r="N77" s="33"/>
      <c r="O77" s="33"/>
      <c r="P77" s="33">
        <v>94</v>
      </c>
      <c r="Q77" s="34"/>
      <c r="R77" s="22">
        <v>4</v>
      </c>
    </row>
    <row r="78" spans="1:18" ht="38.25" customHeight="1">
      <c r="A78" s="60" t="s">
        <v>287</v>
      </c>
      <c r="B78" s="29" t="s">
        <v>288</v>
      </c>
      <c r="C78" s="51" t="s">
        <v>267</v>
      </c>
      <c r="D78" s="22">
        <f t="shared" ref="D78" si="29">E78+F78</f>
        <v>306</v>
      </c>
      <c r="E78" s="34">
        <f t="shared" si="28"/>
        <v>102</v>
      </c>
      <c r="F78" s="38">
        <v>204</v>
      </c>
      <c r="G78" s="38">
        <v>140</v>
      </c>
      <c r="H78" s="38">
        <v>40</v>
      </c>
      <c r="I78" s="35">
        <v>24</v>
      </c>
      <c r="J78" s="35"/>
      <c r="K78" s="35"/>
      <c r="L78" s="33"/>
      <c r="M78" s="33"/>
      <c r="N78" s="33"/>
      <c r="O78" s="33"/>
      <c r="P78" s="33"/>
      <c r="Q78" s="34">
        <v>204</v>
      </c>
      <c r="R78" s="22">
        <v>9</v>
      </c>
    </row>
    <row r="79" spans="1:18" ht="24.95" customHeight="1">
      <c r="A79" s="55" t="s">
        <v>152</v>
      </c>
      <c r="B79" s="44"/>
      <c r="C79" s="45" t="s">
        <v>57</v>
      </c>
      <c r="D79" s="43"/>
      <c r="E79" s="43"/>
      <c r="F79" s="34">
        <v>108</v>
      </c>
      <c r="G79" s="34"/>
      <c r="H79" s="34"/>
      <c r="I79" s="35"/>
      <c r="J79" s="35"/>
      <c r="K79" s="35"/>
      <c r="L79" s="33"/>
      <c r="M79" s="33"/>
      <c r="N79" s="33"/>
      <c r="O79" s="33"/>
      <c r="P79" s="33">
        <v>108</v>
      </c>
      <c r="Q79" s="34"/>
      <c r="R79" s="34">
        <f t="shared" ref="R79:R80" si="30">F79/36</f>
        <v>3</v>
      </c>
    </row>
    <row r="80" spans="1:18" ht="24.95" customHeight="1">
      <c r="A80" s="55" t="s">
        <v>153</v>
      </c>
      <c r="B80" s="58"/>
      <c r="C80" s="45" t="s">
        <v>57</v>
      </c>
      <c r="D80" s="43"/>
      <c r="E80" s="43"/>
      <c r="F80" s="34">
        <v>36</v>
      </c>
      <c r="G80" s="34"/>
      <c r="H80" s="34"/>
      <c r="I80" s="35"/>
      <c r="J80" s="35"/>
      <c r="K80" s="35"/>
      <c r="L80" s="33"/>
      <c r="M80" s="33"/>
      <c r="N80" s="33"/>
      <c r="O80" s="33"/>
      <c r="P80" s="33"/>
      <c r="Q80" s="34">
        <v>36</v>
      </c>
      <c r="R80" s="34">
        <f t="shared" si="30"/>
        <v>1</v>
      </c>
    </row>
    <row r="81" spans="1:23" ht="72.75" customHeight="1">
      <c r="A81" s="344" t="s">
        <v>154</v>
      </c>
      <c r="B81" s="344" t="s">
        <v>289</v>
      </c>
      <c r="C81" s="365" t="s">
        <v>264</v>
      </c>
      <c r="D81" s="350">
        <f>D82</f>
        <v>120</v>
      </c>
      <c r="E81" s="350">
        <f>D81-F81</f>
        <v>40</v>
      </c>
      <c r="F81" s="350">
        <f>F82</f>
        <v>80</v>
      </c>
      <c r="G81" s="350">
        <f>G82</f>
        <v>40</v>
      </c>
      <c r="H81" s="350">
        <f>H82</f>
        <v>20</v>
      </c>
      <c r="I81" s="366">
        <f>I82</f>
        <v>20</v>
      </c>
      <c r="J81" s="366"/>
      <c r="K81" s="366"/>
      <c r="L81" s="366"/>
      <c r="M81" s="366"/>
      <c r="N81" s="366"/>
      <c r="O81" s="366"/>
      <c r="P81" s="366">
        <f>P82</f>
        <v>80</v>
      </c>
      <c r="Q81" s="350"/>
      <c r="R81" s="350"/>
    </row>
    <row r="82" spans="1:23" ht="52.5" customHeight="1">
      <c r="A82" s="61" t="s">
        <v>290</v>
      </c>
      <c r="B82" s="29" t="s">
        <v>291</v>
      </c>
      <c r="C82" s="62" t="s">
        <v>267</v>
      </c>
      <c r="D82" s="22">
        <f t="shared" ref="D82" si="31">E82+F82</f>
        <v>120</v>
      </c>
      <c r="E82" s="34">
        <f t="shared" ref="E82" si="32">F82/2</f>
        <v>40</v>
      </c>
      <c r="F82" s="34">
        <v>80</v>
      </c>
      <c r="G82" s="33">
        <v>40</v>
      </c>
      <c r="H82" s="33">
        <v>20</v>
      </c>
      <c r="I82" s="46">
        <v>20</v>
      </c>
      <c r="J82" s="46"/>
      <c r="K82" s="46"/>
      <c r="L82" s="33"/>
      <c r="M82" s="33"/>
      <c r="N82" s="33"/>
      <c r="O82" s="34"/>
      <c r="P82" s="34">
        <v>80</v>
      </c>
      <c r="Q82" s="34"/>
      <c r="R82" s="22">
        <v>3</v>
      </c>
    </row>
    <row r="83" spans="1:23" ht="24.95" customHeight="1">
      <c r="A83" s="55" t="s">
        <v>159</v>
      </c>
      <c r="B83" s="44"/>
      <c r="C83" s="45" t="s">
        <v>57</v>
      </c>
      <c r="D83" s="43"/>
      <c r="E83" s="43"/>
      <c r="F83" s="34">
        <v>72</v>
      </c>
      <c r="G83" s="34"/>
      <c r="H83" s="34"/>
      <c r="I83" s="35"/>
      <c r="J83" s="35"/>
      <c r="K83" s="35"/>
      <c r="L83" s="33"/>
      <c r="M83" s="33"/>
      <c r="N83" s="33"/>
      <c r="O83" s="33"/>
      <c r="P83" s="33">
        <v>72</v>
      </c>
      <c r="Q83" s="34"/>
      <c r="R83" s="34">
        <f t="shared" ref="R83:R84" si="33">F83/36</f>
        <v>2</v>
      </c>
    </row>
    <row r="84" spans="1:23" ht="24.95" customHeight="1">
      <c r="A84" s="55" t="s">
        <v>160</v>
      </c>
      <c r="B84" s="58"/>
      <c r="C84" s="63" t="s">
        <v>57</v>
      </c>
      <c r="D84" s="41"/>
      <c r="E84" s="41"/>
      <c r="F84" s="53">
        <v>36</v>
      </c>
      <c r="G84" s="34"/>
      <c r="H84" s="34"/>
      <c r="I84" s="35"/>
      <c r="J84" s="35"/>
      <c r="K84" s="35"/>
      <c r="L84" s="33"/>
      <c r="M84" s="33"/>
      <c r="N84" s="33"/>
      <c r="O84" s="33"/>
      <c r="P84" s="33"/>
      <c r="Q84" s="34">
        <v>36</v>
      </c>
      <c r="R84" s="34">
        <f t="shared" si="33"/>
        <v>1</v>
      </c>
      <c r="W84" s="64"/>
    </row>
    <row r="85" spans="1:23" ht="51.75" customHeight="1">
      <c r="A85" s="344" t="s">
        <v>161</v>
      </c>
      <c r="B85" s="344" t="s">
        <v>292</v>
      </c>
      <c r="C85" s="367" t="s">
        <v>264</v>
      </c>
      <c r="D85" s="368">
        <f>D86</f>
        <v>54</v>
      </c>
      <c r="E85" s="368">
        <f t="shared" ref="E85:Q85" si="34">E86</f>
        <v>18</v>
      </c>
      <c r="F85" s="368">
        <f t="shared" si="34"/>
        <v>36</v>
      </c>
      <c r="G85" s="368">
        <f t="shared" si="34"/>
        <v>20</v>
      </c>
      <c r="H85" s="368">
        <f t="shared" si="34"/>
        <v>16</v>
      </c>
      <c r="I85" s="368">
        <f t="shared" si="34"/>
        <v>0</v>
      </c>
      <c r="J85" s="368">
        <f t="shared" si="34"/>
        <v>0</v>
      </c>
      <c r="K85" s="368">
        <f t="shared" si="34"/>
        <v>0</v>
      </c>
      <c r="L85" s="368">
        <f t="shared" si="34"/>
        <v>0</v>
      </c>
      <c r="M85" s="368">
        <f t="shared" si="34"/>
        <v>0</v>
      </c>
      <c r="N85" s="368">
        <f t="shared" si="34"/>
        <v>36</v>
      </c>
      <c r="O85" s="368">
        <f t="shared" si="34"/>
        <v>0</v>
      </c>
      <c r="P85" s="368">
        <f t="shared" si="34"/>
        <v>0</v>
      </c>
      <c r="Q85" s="368">
        <f t="shared" si="34"/>
        <v>0</v>
      </c>
      <c r="R85" s="368"/>
    </row>
    <row r="86" spans="1:23" ht="33" customHeight="1">
      <c r="A86" s="29" t="s">
        <v>293</v>
      </c>
      <c r="B86" s="29" t="s">
        <v>294</v>
      </c>
      <c r="C86" s="66" t="s">
        <v>36</v>
      </c>
      <c r="D86" s="65">
        <f>F86*1.5</f>
        <v>54</v>
      </c>
      <c r="E86" s="43">
        <f>D86-F86</f>
        <v>18</v>
      </c>
      <c r="F86" s="65">
        <v>36</v>
      </c>
      <c r="G86" s="67">
        <v>20</v>
      </c>
      <c r="H86" s="34">
        <v>16</v>
      </c>
      <c r="I86" s="35"/>
      <c r="J86" s="35"/>
      <c r="K86" s="35"/>
      <c r="L86" s="35"/>
      <c r="M86" s="35"/>
      <c r="N86" s="35">
        <v>36</v>
      </c>
      <c r="O86" s="35"/>
      <c r="P86" s="35"/>
      <c r="Q86" s="34"/>
      <c r="R86" s="22">
        <v>2</v>
      </c>
    </row>
    <row r="87" spans="1:23" ht="27" customHeight="1">
      <c r="A87" s="55" t="s">
        <v>295</v>
      </c>
      <c r="B87" s="27"/>
      <c r="C87" s="66" t="s">
        <v>57</v>
      </c>
      <c r="D87" s="65"/>
      <c r="E87" s="43"/>
      <c r="F87" s="22">
        <v>36</v>
      </c>
      <c r="G87" s="67"/>
      <c r="H87" s="34"/>
      <c r="I87" s="46"/>
      <c r="J87" s="46"/>
      <c r="K87" s="46"/>
      <c r="L87" s="46"/>
      <c r="M87" s="46"/>
      <c r="N87" s="46"/>
      <c r="O87" s="35">
        <v>36</v>
      </c>
      <c r="P87" s="35"/>
      <c r="Q87" s="34"/>
      <c r="R87" s="34">
        <f>F87/36</f>
        <v>1</v>
      </c>
    </row>
    <row r="88" spans="1:23" ht="33" customHeight="1">
      <c r="A88" s="371"/>
      <c r="B88" s="372" t="s">
        <v>296</v>
      </c>
      <c r="C88" s="373" t="s">
        <v>297</v>
      </c>
      <c r="D88" s="374">
        <f>D14+D29+D36+D40</f>
        <v>6426</v>
      </c>
      <c r="E88" s="374">
        <f>E14+E29+E36+E40</f>
        <v>2142</v>
      </c>
      <c r="F88" s="369">
        <f>F14+F29+F36+F40</f>
        <v>4284</v>
      </c>
      <c r="G88" s="369">
        <f>G14+G29+G36+G40</f>
        <v>2427</v>
      </c>
      <c r="H88" s="369">
        <f>H14+H29+H36+H40</f>
        <v>1793</v>
      </c>
      <c r="I88" s="369">
        <f>I29+I36+I40+I14</f>
        <v>64</v>
      </c>
      <c r="J88" s="370">
        <f>J16+J17+J18+J19+J20+J21+J22+J23+J24+J26+J27+J28</f>
        <v>576</v>
      </c>
      <c r="K88" s="370">
        <f>K16+K17+K18+K19+K20+K21+K22+K23+K24+K26+K27+K28</f>
        <v>828</v>
      </c>
      <c r="L88" s="370">
        <f>L30+L31+L32+L33+L34+L35+L37+L38+L39+L42+L43+L44+L45+L46+L47+L48+L49+L50+L51+L52+L53+L54+L55+L56+L57+L58+L59+L60+L63+L64+L65+L66+L67+L71+L72+L73+L76+L77+L78+L82+L85</f>
        <v>576</v>
      </c>
      <c r="M88" s="370">
        <f>M30+M31+M32+M33+M34+M35+M37+M38+M39+M42+M43+M44+M45+M46+M47+M48+M49+M50+M51+M52+M53+M54+M55+M56+M57+M58+M59+M60+M63+M64+M65+M66+M67+M71+M72+M73+M76+M77+M78+M82+M85</f>
        <v>612</v>
      </c>
      <c r="N88" s="370">
        <f>N30+N31+N32+N33+N34+N35+N37+N38+N39+N42+N43+N44+N45+N46+N47+N48+N49+N50+N51+N52+N53+N54+N55+N56+N57+N58+N59+N60+N63+N64+N65+N66+N67+N71+N72+N73+N76+N77+N78+N82+N85</f>
        <v>504</v>
      </c>
      <c r="O88" s="370">
        <f>O30+O31+O32+O33+O34+O35+O37+O38+O39+O42+O43+O44+O45+O46+O47+O48+O49+O50+O51+O52+O53+O54+O55+O56+O57+O58+O59+O60+O63+O64+O65+O66+O67+O71+O72+O73+O76+O77+O78+O82+O85</f>
        <v>540</v>
      </c>
      <c r="P88" s="370">
        <f>P30+P31+P32+P33+P34+P35+P37+P38+P39+P42+P43+P44+P45+P46+P47+P48+P49+P50+P51+P52+P53+P54+P55+P56+P57+P58+P59+P63+P64+P65+P66+P71+P72+P73+P77+P78+P82</f>
        <v>324</v>
      </c>
      <c r="Q88" s="369">
        <f>Q30+Q31+Q32+Q33+Q34+Q35+Q37+Q38+Q39+Q42+Q43+Q44+Q45+Q46+Q47+Q48+Q49+Q50+Q51+Q52+Q53+Q54+Q55+Q56+Q57+Q58+Q59+Q63+Q64+Q65+Q66+Q71+Q72+Q73+Q77+Q78+Q82</f>
        <v>324</v>
      </c>
      <c r="R88" s="369">
        <f>SUM(R14:R87)</f>
        <v>201</v>
      </c>
      <c r="U88" s="64"/>
      <c r="V88" s="64"/>
      <c r="W88" s="64"/>
    </row>
    <row r="89" spans="1:23" ht="24.95" customHeight="1">
      <c r="A89" s="1010" t="s">
        <v>221</v>
      </c>
      <c r="B89" s="1011"/>
      <c r="C89" s="1011"/>
      <c r="D89" s="1011"/>
      <c r="E89" s="1012"/>
      <c r="F89" s="1022" t="s">
        <v>179</v>
      </c>
      <c r="G89" s="1025" t="s">
        <v>180</v>
      </c>
      <c r="H89" s="1026"/>
      <c r="I89" s="1027"/>
      <c r="J89" s="1029">
        <v>11</v>
      </c>
      <c r="K89" s="1029">
        <v>11</v>
      </c>
      <c r="L89" s="1008">
        <f t="shared" ref="L89:Q89" si="35">COUNTIF(L30:L58,"&gt;0")+COUNTIF(L62:L67,"&gt;0")+COUNTIF(L70:L73,"&gt;0")+COUNTIF(L76:L78,"&gt;0")+COUNTIF(L81:L82,"&gt;0")+COUNTIF(L85,"&gt;0")</f>
        <v>13</v>
      </c>
      <c r="M89" s="1008">
        <f t="shared" si="35"/>
        <v>16</v>
      </c>
      <c r="N89" s="1008">
        <f t="shared" si="35"/>
        <v>13</v>
      </c>
      <c r="O89" s="1008">
        <f t="shared" si="35"/>
        <v>13</v>
      </c>
      <c r="P89" s="1008">
        <f t="shared" si="35"/>
        <v>13</v>
      </c>
      <c r="Q89" s="1008">
        <f t="shared" si="35"/>
        <v>8</v>
      </c>
      <c r="R89" s="1007"/>
    </row>
    <row r="90" spans="1:23" ht="24.95" customHeight="1">
      <c r="A90" s="1013"/>
      <c r="B90" s="1014"/>
      <c r="C90" s="1014"/>
      <c r="D90" s="1014"/>
      <c r="E90" s="1015"/>
      <c r="F90" s="1023"/>
      <c r="G90" s="1020"/>
      <c r="H90" s="1021"/>
      <c r="I90" s="1028"/>
      <c r="J90" s="1017"/>
      <c r="K90" s="1017"/>
      <c r="L90" s="1017"/>
      <c r="M90" s="1017"/>
      <c r="N90" s="1017"/>
      <c r="O90" s="1017"/>
      <c r="P90" s="1017"/>
      <c r="Q90" s="1017"/>
      <c r="R90" s="1008"/>
      <c r="T90" s="64"/>
    </row>
    <row r="91" spans="1:23" ht="24.95" customHeight="1">
      <c r="A91" s="13"/>
      <c r="B91" s="14"/>
      <c r="C91" s="14"/>
      <c r="D91" s="14"/>
      <c r="E91" s="164"/>
      <c r="F91" s="1023"/>
      <c r="G91" s="821" t="s">
        <v>481</v>
      </c>
      <c r="H91" s="821"/>
      <c r="I91" s="822"/>
      <c r="J91" s="375">
        <f>J88/2</f>
        <v>288</v>
      </c>
      <c r="K91" s="375">
        <f t="shared" ref="K91:Q91" si="36">K88/2</f>
        <v>414</v>
      </c>
      <c r="L91" s="375">
        <f t="shared" si="36"/>
        <v>288</v>
      </c>
      <c r="M91" s="375">
        <f t="shared" si="36"/>
        <v>306</v>
      </c>
      <c r="N91" s="375">
        <f t="shared" si="36"/>
        <v>252</v>
      </c>
      <c r="O91" s="375">
        <f t="shared" si="36"/>
        <v>270</v>
      </c>
      <c r="P91" s="375">
        <f t="shared" si="36"/>
        <v>162</v>
      </c>
      <c r="Q91" s="375">
        <f t="shared" si="36"/>
        <v>162</v>
      </c>
      <c r="R91" s="1008"/>
      <c r="T91" s="64"/>
    </row>
    <row r="92" spans="1:23" ht="24.95" customHeight="1">
      <c r="A92" s="162"/>
      <c r="B92" s="163"/>
      <c r="C92" s="163"/>
      <c r="D92" s="163"/>
      <c r="E92" s="164"/>
      <c r="F92" s="1023"/>
      <c r="G92" s="1018" t="s">
        <v>181</v>
      </c>
      <c r="H92" s="1019"/>
      <c r="I92" s="1019"/>
      <c r="J92" s="1006">
        <f>(J68+J74+J79+J83+J87)</f>
        <v>0</v>
      </c>
      <c r="K92" s="1006">
        <f t="shared" ref="K92:Q92" si="37">(K68+K74+K79+K83+K87)</f>
        <v>0</v>
      </c>
      <c r="L92" s="1006">
        <f t="shared" si="37"/>
        <v>0</v>
      </c>
      <c r="M92" s="1006">
        <f t="shared" si="37"/>
        <v>216</v>
      </c>
      <c r="N92" s="1006">
        <f t="shared" si="37"/>
        <v>72</v>
      </c>
      <c r="O92" s="1006">
        <f t="shared" si="37"/>
        <v>180</v>
      </c>
      <c r="P92" s="1006">
        <f t="shared" si="37"/>
        <v>324</v>
      </c>
      <c r="Q92" s="1006">
        <f t="shared" si="37"/>
        <v>0</v>
      </c>
      <c r="R92" s="1008"/>
    </row>
    <row r="93" spans="1:23" ht="24.95" customHeight="1">
      <c r="A93" s="162"/>
      <c r="B93" s="163"/>
      <c r="C93" s="163"/>
      <c r="D93" s="163"/>
      <c r="E93" s="164"/>
      <c r="F93" s="1023"/>
      <c r="G93" s="1020"/>
      <c r="H93" s="1021"/>
      <c r="I93" s="1021"/>
      <c r="J93" s="1006"/>
      <c r="K93" s="1006"/>
      <c r="L93" s="1006"/>
      <c r="M93" s="1006"/>
      <c r="N93" s="1006"/>
      <c r="O93" s="1006"/>
      <c r="P93" s="1006"/>
      <c r="Q93" s="1006"/>
      <c r="R93" s="1008"/>
    </row>
    <row r="94" spans="1:23" ht="31.5" customHeight="1">
      <c r="A94" s="162" t="s">
        <v>461</v>
      </c>
      <c r="B94" s="163"/>
      <c r="C94" s="163"/>
      <c r="D94" s="163"/>
      <c r="E94" s="164"/>
      <c r="F94" s="1023"/>
      <c r="G94" s="1030" t="s">
        <v>463</v>
      </c>
      <c r="H94" s="1031"/>
      <c r="I94" s="1031"/>
      <c r="J94" s="1006">
        <f t="shared" ref="J94:P94" si="38">(J69+J75+J80+J84)</f>
        <v>0</v>
      </c>
      <c r="K94" s="1006">
        <f t="shared" si="38"/>
        <v>0</v>
      </c>
      <c r="L94" s="1006">
        <f t="shared" si="38"/>
        <v>0</v>
      </c>
      <c r="M94" s="1006">
        <f t="shared" si="38"/>
        <v>0</v>
      </c>
      <c r="N94" s="1006">
        <f t="shared" si="38"/>
        <v>0</v>
      </c>
      <c r="O94" s="1006">
        <f t="shared" si="38"/>
        <v>144</v>
      </c>
      <c r="P94" s="1006">
        <f t="shared" si="38"/>
        <v>0</v>
      </c>
      <c r="Q94" s="1006">
        <v>108</v>
      </c>
      <c r="R94" s="1008"/>
      <c r="T94" s="64"/>
    </row>
    <row r="95" spans="1:23" ht="33.75" customHeight="1">
      <c r="A95" s="162" t="s">
        <v>298</v>
      </c>
      <c r="B95" s="163"/>
      <c r="C95" s="163"/>
      <c r="D95" s="163"/>
      <c r="E95" s="164"/>
      <c r="F95" s="1023"/>
      <c r="G95" s="1032"/>
      <c r="H95" s="1033"/>
      <c r="I95" s="1033"/>
      <c r="J95" s="1006"/>
      <c r="K95" s="1006"/>
      <c r="L95" s="1006"/>
      <c r="M95" s="1006"/>
      <c r="N95" s="1006"/>
      <c r="O95" s="1006"/>
      <c r="P95" s="1006"/>
      <c r="Q95" s="1006"/>
      <c r="R95" s="1008"/>
    </row>
    <row r="96" spans="1:23" ht="24.95" customHeight="1">
      <c r="A96" s="162" t="s">
        <v>299</v>
      </c>
      <c r="B96" s="163"/>
      <c r="C96" s="163"/>
      <c r="D96" s="163"/>
      <c r="E96" s="164"/>
      <c r="F96" s="1023"/>
      <c r="G96" s="1034"/>
      <c r="H96" s="1035"/>
      <c r="I96" s="1035"/>
      <c r="J96" s="1006"/>
      <c r="K96" s="1006"/>
      <c r="L96" s="1006"/>
      <c r="M96" s="1006"/>
      <c r="N96" s="1006"/>
      <c r="O96" s="1006"/>
      <c r="P96" s="1006"/>
      <c r="Q96" s="1006"/>
      <c r="R96" s="1008"/>
    </row>
    <row r="97" spans="1:18" ht="24.95" customHeight="1" thickBot="1">
      <c r="A97" s="162"/>
      <c r="B97" s="163"/>
      <c r="C97" s="163"/>
      <c r="D97" s="163"/>
      <c r="E97" s="164"/>
      <c r="F97" s="1023"/>
      <c r="G97" s="823" t="s">
        <v>482</v>
      </c>
      <c r="H97" s="823"/>
      <c r="I97" s="823"/>
      <c r="J97" s="53"/>
      <c r="K97" s="53"/>
      <c r="L97" s="34"/>
      <c r="M97" s="34"/>
      <c r="N97" s="34"/>
      <c r="O97" s="34"/>
      <c r="P97" s="34"/>
      <c r="Q97" s="34">
        <v>144</v>
      </c>
      <c r="R97" s="1008"/>
    </row>
    <row r="98" spans="1:18" ht="24.95" customHeight="1" thickBot="1">
      <c r="A98" s="162"/>
      <c r="B98" s="163"/>
      <c r="C98" s="163"/>
      <c r="D98" s="163"/>
      <c r="E98" s="164"/>
      <c r="F98" s="1023"/>
      <c r="G98" s="874">
        <f>SUM(J98:Q98)</f>
        <v>1188</v>
      </c>
      <c r="H98" s="874"/>
      <c r="I98" s="875"/>
      <c r="J98" s="337">
        <f>SUM(J92:J97)</f>
        <v>0</v>
      </c>
      <c r="K98" s="337">
        <f t="shared" ref="K98:Q98" si="39">SUM(K92:K97)</f>
        <v>0</v>
      </c>
      <c r="L98" s="337">
        <f t="shared" si="39"/>
        <v>0</v>
      </c>
      <c r="M98" s="337">
        <f t="shared" si="39"/>
        <v>216</v>
      </c>
      <c r="N98" s="337">
        <f t="shared" si="39"/>
        <v>72</v>
      </c>
      <c r="O98" s="337">
        <f t="shared" si="39"/>
        <v>324</v>
      </c>
      <c r="P98" s="337">
        <f t="shared" si="39"/>
        <v>324</v>
      </c>
      <c r="Q98" s="337">
        <f t="shared" si="39"/>
        <v>252</v>
      </c>
      <c r="R98" s="1008"/>
    </row>
    <row r="99" spans="1:18" ht="24.95" customHeight="1">
      <c r="A99" s="165"/>
      <c r="B99" s="111"/>
      <c r="C99" s="111"/>
      <c r="D99" s="111"/>
      <c r="E99" s="166"/>
      <c r="F99" s="1023"/>
      <c r="G99" s="1018" t="s">
        <v>183</v>
      </c>
      <c r="H99" s="1019"/>
      <c r="I99" s="1036"/>
      <c r="J99" s="1004">
        <v>2</v>
      </c>
      <c r="K99" s="1004">
        <v>2</v>
      </c>
      <c r="L99" s="1006">
        <v>2</v>
      </c>
      <c r="M99" s="1006">
        <v>3</v>
      </c>
      <c r="N99" s="1006">
        <v>3</v>
      </c>
      <c r="O99" s="1006">
        <v>3</v>
      </c>
      <c r="P99" s="1006">
        <v>3</v>
      </c>
      <c r="Q99" s="1006">
        <v>1</v>
      </c>
      <c r="R99" s="1008"/>
    </row>
    <row r="100" spans="1:18" ht="24.95" customHeight="1">
      <c r="A100" s="68"/>
      <c r="B100" s="69"/>
      <c r="C100" s="69"/>
      <c r="D100" s="69"/>
      <c r="E100" s="70"/>
      <c r="F100" s="1023"/>
      <c r="G100" s="1020"/>
      <c r="H100" s="1021"/>
      <c r="I100" s="1028"/>
      <c r="J100" s="1005"/>
      <c r="K100" s="1005"/>
      <c r="L100" s="1006"/>
      <c r="M100" s="1006"/>
      <c r="N100" s="1006"/>
      <c r="O100" s="1006"/>
      <c r="P100" s="1006"/>
      <c r="Q100" s="1006"/>
      <c r="R100" s="1008"/>
    </row>
    <row r="101" spans="1:18" ht="24.95" customHeight="1">
      <c r="A101" s="68"/>
      <c r="B101" s="69"/>
      <c r="C101" s="69"/>
      <c r="D101" s="69"/>
      <c r="E101" s="70"/>
      <c r="F101" s="1023"/>
      <c r="G101" s="1018" t="s">
        <v>184</v>
      </c>
      <c r="H101" s="1019"/>
      <c r="I101" s="1036"/>
      <c r="J101" s="1004">
        <v>1</v>
      </c>
      <c r="K101" s="1004">
        <v>8</v>
      </c>
      <c r="L101" s="1006">
        <v>3</v>
      </c>
      <c r="M101" s="1006">
        <v>7</v>
      </c>
      <c r="N101" s="1006">
        <v>2</v>
      </c>
      <c r="O101" s="1006">
        <v>6</v>
      </c>
      <c r="P101" s="1006">
        <v>2</v>
      </c>
      <c r="Q101" s="1006">
        <v>3</v>
      </c>
      <c r="R101" s="1008"/>
    </row>
    <row r="102" spans="1:18" ht="24.95" customHeight="1">
      <c r="A102" s="68"/>
      <c r="B102" s="341"/>
      <c r="C102" s="341"/>
      <c r="D102" s="341"/>
      <c r="E102" s="73"/>
      <c r="F102" s="1023"/>
      <c r="G102" s="1020"/>
      <c r="H102" s="1021"/>
      <c r="I102" s="1028"/>
      <c r="J102" s="1005"/>
      <c r="K102" s="1005"/>
      <c r="L102" s="1006"/>
      <c r="M102" s="1006"/>
      <c r="N102" s="1006"/>
      <c r="O102" s="1006"/>
      <c r="P102" s="1006"/>
      <c r="Q102" s="1006"/>
      <c r="R102" s="1008"/>
    </row>
    <row r="103" spans="1:18" ht="24.95" customHeight="1">
      <c r="A103" s="68"/>
      <c r="B103" s="69"/>
      <c r="C103" s="69"/>
      <c r="D103" s="69"/>
      <c r="E103" s="70"/>
      <c r="F103" s="1023"/>
      <c r="G103" s="1016" t="s">
        <v>185</v>
      </c>
      <c r="H103" s="1016"/>
      <c r="I103" s="1016"/>
      <c r="J103" s="1004">
        <v>0</v>
      </c>
      <c r="K103" s="1004">
        <v>0</v>
      </c>
      <c r="L103" s="1004">
        <v>0</v>
      </c>
      <c r="M103" s="1004">
        <v>0</v>
      </c>
      <c r="N103" s="1006">
        <v>0</v>
      </c>
      <c r="O103" s="1006">
        <v>1</v>
      </c>
      <c r="P103" s="1006">
        <v>1</v>
      </c>
      <c r="Q103" s="1006">
        <v>0</v>
      </c>
      <c r="R103" s="1008"/>
    </row>
    <row r="104" spans="1:18" ht="24.95" customHeight="1">
      <c r="A104" s="71"/>
      <c r="B104" s="72"/>
      <c r="C104" s="72"/>
      <c r="D104" s="72"/>
      <c r="E104" s="74"/>
      <c r="F104" s="1024"/>
      <c r="G104" s="1016"/>
      <c r="H104" s="1016"/>
      <c r="I104" s="1016"/>
      <c r="J104" s="1005"/>
      <c r="K104" s="1005"/>
      <c r="L104" s="1005"/>
      <c r="M104" s="1005"/>
      <c r="N104" s="1006"/>
      <c r="O104" s="1006"/>
      <c r="P104" s="1006"/>
      <c r="Q104" s="1006"/>
      <c r="R104" s="1008"/>
    </row>
    <row r="105" spans="1:18" ht="27.75" customHeight="1">
      <c r="A105" s="878"/>
      <c r="B105" s="878"/>
      <c r="C105" s="878"/>
      <c r="D105" s="878"/>
      <c r="E105" s="879"/>
      <c r="F105" s="376"/>
      <c r="G105" s="876"/>
      <c r="H105" s="876"/>
      <c r="I105" s="877"/>
      <c r="J105" s="33">
        <f>SUM(J99:J104)</f>
        <v>3</v>
      </c>
      <c r="K105" s="33">
        <f t="shared" ref="K105:P105" si="40">SUM(K99:K104)</f>
        <v>10</v>
      </c>
      <c r="L105" s="33">
        <f t="shared" si="40"/>
        <v>5</v>
      </c>
      <c r="M105" s="33">
        <f t="shared" si="40"/>
        <v>10</v>
      </c>
      <c r="N105" s="33">
        <f t="shared" si="40"/>
        <v>5</v>
      </c>
      <c r="O105" s="33">
        <f t="shared" si="40"/>
        <v>10</v>
      </c>
      <c r="P105" s="33">
        <f t="shared" si="40"/>
        <v>6</v>
      </c>
      <c r="Q105" s="33">
        <f>SUM(Q99:Q104)</f>
        <v>4</v>
      </c>
      <c r="R105" s="1009"/>
    </row>
    <row r="107" spans="1:18">
      <c r="J107" s="320"/>
      <c r="K107" s="320"/>
      <c r="L107" s="320"/>
      <c r="O107" s="320"/>
    </row>
  </sheetData>
  <mergeCells count="81">
    <mergeCell ref="F6:K6"/>
    <mergeCell ref="N6:Q6"/>
    <mergeCell ref="A9:A12"/>
    <mergeCell ref="B9:B12"/>
    <mergeCell ref="C9:C12"/>
    <mergeCell ref="D9:I9"/>
    <mergeCell ref="J9:Q9"/>
    <mergeCell ref="D10:D12"/>
    <mergeCell ref="E10:E12"/>
    <mergeCell ref="F10:I10"/>
    <mergeCell ref="J10:K10"/>
    <mergeCell ref="L10:M10"/>
    <mergeCell ref="N10:O10"/>
    <mergeCell ref="P10:Q10"/>
    <mergeCell ref="F11:F12"/>
    <mergeCell ref="G11:I11"/>
    <mergeCell ref="F89:F104"/>
    <mergeCell ref="G89:I90"/>
    <mergeCell ref="J89:J90"/>
    <mergeCell ref="K89:K90"/>
    <mergeCell ref="L89:L90"/>
    <mergeCell ref="G94:I96"/>
    <mergeCell ref="J94:J96"/>
    <mergeCell ref="K94:K96"/>
    <mergeCell ref="L94:L96"/>
    <mergeCell ref="G99:I100"/>
    <mergeCell ref="J99:J100"/>
    <mergeCell ref="K99:K100"/>
    <mergeCell ref="L99:L100"/>
    <mergeCell ref="G101:I102"/>
    <mergeCell ref="J101:J102"/>
    <mergeCell ref="K101:K102"/>
    <mergeCell ref="N89:N90"/>
    <mergeCell ref="O89:O90"/>
    <mergeCell ref="P89:P90"/>
    <mergeCell ref="Q89:Q90"/>
    <mergeCell ref="G92:I93"/>
    <mergeCell ref="J92:J93"/>
    <mergeCell ref="K92:K93"/>
    <mergeCell ref="L92:L93"/>
    <mergeCell ref="M92:M93"/>
    <mergeCell ref="N92:N93"/>
    <mergeCell ref="M89:M90"/>
    <mergeCell ref="O92:O93"/>
    <mergeCell ref="P92:P93"/>
    <mergeCell ref="Q92:Q93"/>
    <mergeCell ref="M94:M96"/>
    <mergeCell ref="N94:N96"/>
    <mergeCell ref="O94:O96"/>
    <mergeCell ref="P94:P96"/>
    <mergeCell ref="Q94:Q96"/>
    <mergeCell ref="M99:M100"/>
    <mergeCell ref="N99:N100"/>
    <mergeCell ref="O99:O100"/>
    <mergeCell ref="P99:P100"/>
    <mergeCell ref="Q99:Q100"/>
    <mergeCell ref="J103:J104"/>
    <mergeCell ref="L101:L102"/>
    <mergeCell ref="M101:M102"/>
    <mergeCell ref="N101:N102"/>
    <mergeCell ref="O101:O102"/>
    <mergeCell ref="L103:L104"/>
    <mergeCell ref="M103:M104"/>
    <mergeCell ref="N103:N104"/>
    <mergeCell ref="O103:O104"/>
    <mergeCell ref="K103:K104"/>
    <mergeCell ref="P103:P104"/>
    <mergeCell ref="R89:R105"/>
    <mergeCell ref="A89:E90"/>
    <mergeCell ref="A4:B4"/>
    <mergeCell ref="C4:Q4"/>
    <mergeCell ref="R9:R12"/>
    <mergeCell ref="G91:I91"/>
    <mergeCell ref="G97:I97"/>
    <mergeCell ref="G98:I98"/>
    <mergeCell ref="A105:E105"/>
    <mergeCell ref="G105:I105"/>
    <mergeCell ref="Q103:Q104"/>
    <mergeCell ref="P101:P102"/>
    <mergeCell ref="Q101:Q102"/>
    <mergeCell ref="G103:I104"/>
  </mergeCells>
  <printOptions horizontalCentered="1"/>
  <pageMargins left="0" right="0" top="0" bottom="0" header="0.51181102362204722" footer="0.51181102362204722"/>
  <pageSetup paperSize="9" scale="72" fitToWidth="2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tabSelected="1" zoomScale="88" zoomScaleNormal="88" workbookViewId="0">
      <selection activeCell="V14" sqref="V14"/>
    </sheetView>
  </sheetViews>
  <sheetFormatPr defaultRowHeight="12.75"/>
  <cols>
    <col min="1" max="1" width="19.140625" style="1315" customWidth="1"/>
    <col min="2" max="2" width="38.85546875" style="1315" customWidth="1"/>
    <col min="3" max="3" width="9.28515625" style="1315" customWidth="1"/>
    <col min="4" max="4" width="7" style="1315" customWidth="1"/>
    <col min="5" max="5" width="14.28515625" style="1315" customWidth="1"/>
    <col min="6" max="6" width="7.85546875" style="1315" customWidth="1"/>
    <col min="7" max="7" width="7" style="1315" customWidth="1"/>
    <col min="8" max="8" width="8.5703125" style="1315" customWidth="1"/>
    <col min="9" max="9" width="8.7109375" style="1315" customWidth="1"/>
    <col min="10" max="10" width="9.5703125" style="1315" customWidth="1"/>
    <col min="11" max="11" width="9.140625" style="1315"/>
    <col min="12" max="12" width="9.7109375" style="1315" customWidth="1"/>
    <col min="13" max="13" width="9.85546875" style="1315" customWidth="1"/>
    <col min="14" max="14" width="9.42578125" style="1315" customWidth="1"/>
    <col min="15" max="15" width="10.42578125" style="1315" customWidth="1"/>
    <col min="16" max="254" width="9.140625" style="1315"/>
    <col min="255" max="255" width="19.140625" style="1315" customWidth="1"/>
    <col min="256" max="256" width="38.85546875" style="1315" customWidth="1"/>
    <col min="257" max="257" width="9.28515625" style="1315" customWidth="1"/>
    <col min="258" max="258" width="7" style="1315" customWidth="1"/>
    <col min="259" max="259" width="14.28515625" style="1315" customWidth="1"/>
    <col min="260" max="260" width="7.85546875" style="1315" customWidth="1"/>
    <col min="261" max="261" width="7" style="1315" customWidth="1"/>
    <col min="262" max="262" width="8.5703125" style="1315" customWidth="1"/>
    <col min="263" max="263" width="8.7109375" style="1315" customWidth="1"/>
    <col min="264" max="264" width="9.5703125" style="1315" customWidth="1"/>
    <col min="265" max="265" width="9.140625" style="1315"/>
    <col min="266" max="266" width="9.7109375" style="1315" customWidth="1"/>
    <col min="267" max="267" width="9.85546875" style="1315" customWidth="1"/>
    <col min="268" max="268" width="9.42578125" style="1315" customWidth="1"/>
    <col min="269" max="269" width="10.42578125" style="1315" customWidth="1"/>
    <col min="270" max="510" width="9.140625" style="1315"/>
    <col min="511" max="511" width="19.140625" style="1315" customWidth="1"/>
    <col min="512" max="512" width="38.85546875" style="1315" customWidth="1"/>
    <col min="513" max="513" width="9.28515625" style="1315" customWidth="1"/>
    <col min="514" max="514" width="7" style="1315" customWidth="1"/>
    <col min="515" max="515" width="14.28515625" style="1315" customWidth="1"/>
    <col min="516" max="516" width="7.85546875" style="1315" customWidth="1"/>
    <col min="517" max="517" width="7" style="1315" customWidth="1"/>
    <col min="518" max="518" width="8.5703125" style="1315" customWidth="1"/>
    <col min="519" max="519" width="8.7109375" style="1315" customWidth="1"/>
    <col min="520" max="520" width="9.5703125" style="1315" customWidth="1"/>
    <col min="521" max="521" width="9.140625" style="1315"/>
    <col min="522" max="522" width="9.7109375" style="1315" customWidth="1"/>
    <col min="523" max="523" width="9.85546875" style="1315" customWidth="1"/>
    <col min="524" max="524" width="9.42578125" style="1315" customWidth="1"/>
    <col min="525" max="525" width="10.42578125" style="1315" customWidth="1"/>
    <col min="526" max="766" width="9.140625" style="1315"/>
    <col min="767" max="767" width="19.140625" style="1315" customWidth="1"/>
    <col min="768" max="768" width="38.85546875" style="1315" customWidth="1"/>
    <col min="769" max="769" width="9.28515625" style="1315" customWidth="1"/>
    <col min="770" max="770" width="7" style="1315" customWidth="1"/>
    <col min="771" max="771" width="14.28515625" style="1315" customWidth="1"/>
    <col min="772" max="772" width="7.85546875" style="1315" customWidth="1"/>
    <col min="773" max="773" width="7" style="1315" customWidth="1"/>
    <col min="774" max="774" width="8.5703125" style="1315" customWidth="1"/>
    <col min="775" max="775" width="8.7109375" style="1315" customWidth="1"/>
    <col min="776" max="776" width="9.5703125" style="1315" customWidth="1"/>
    <col min="777" max="777" width="9.140625" style="1315"/>
    <col min="778" max="778" width="9.7109375" style="1315" customWidth="1"/>
    <col min="779" max="779" width="9.85546875" style="1315" customWidth="1"/>
    <col min="780" max="780" width="9.42578125" style="1315" customWidth="1"/>
    <col min="781" max="781" width="10.42578125" style="1315" customWidth="1"/>
    <col min="782" max="1022" width="9.140625" style="1315"/>
    <col min="1023" max="1023" width="19.140625" style="1315" customWidth="1"/>
    <col min="1024" max="1024" width="38.85546875" style="1315" customWidth="1"/>
    <col min="1025" max="1025" width="9.28515625" style="1315" customWidth="1"/>
    <col min="1026" max="1026" width="7" style="1315" customWidth="1"/>
    <col min="1027" max="1027" width="14.28515625" style="1315" customWidth="1"/>
    <col min="1028" max="1028" width="7.85546875" style="1315" customWidth="1"/>
    <col min="1029" max="1029" width="7" style="1315" customWidth="1"/>
    <col min="1030" max="1030" width="8.5703125" style="1315" customWidth="1"/>
    <col min="1031" max="1031" width="8.7109375" style="1315" customWidth="1"/>
    <col min="1032" max="1032" width="9.5703125" style="1315" customWidth="1"/>
    <col min="1033" max="1033" width="9.140625" style="1315"/>
    <col min="1034" max="1034" width="9.7109375" style="1315" customWidth="1"/>
    <col min="1035" max="1035" width="9.85546875" style="1315" customWidth="1"/>
    <col min="1036" max="1036" width="9.42578125" style="1315" customWidth="1"/>
    <col min="1037" max="1037" width="10.42578125" style="1315" customWidth="1"/>
    <col min="1038" max="1278" width="9.140625" style="1315"/>
    <col min="1279" max="1279" width="19.140625" style="1315" customWidth="1"/>
    <col min="1280" max="1280" width="38.85546875" style="1315" customWidth="1"/>
    <col min="1281" max="1281" width="9.28515625" style="1315" customWidth="1"/>
    <col min="1282" max="1282" width="7" style="1315" customWidth="1"/>
    <col min="1283" max="1283" width="14.28515625" style="1315" customWidth="1"/>
    <col min="1284" max="1284" width="7.85546875" style="1315" customWidth="1"/>
    <col min="1285" max="1285" width="7" style="1315" customWidth="1"/>
    <col min="1286" max="1286" width="8.5703125" style="1315" customWidth="1"/>
    <col min="1287" max="1287" width="8.7109375" style="1315" customWidth="1"/>
    <col min="1288" max="1288" width="9.5703125" style="1315" customWidth="1"/>
    <col min="1289" max="1289" width="9.140625" style="1315"/>
    <col min="1290" max="1290" width="9.7109375" style="1315" customWidth="1"/>
    <col min="1291" max="1291" width="9.85546875" style="1315" customWidth="1"/>
    <col min="1292" max="1292" width="9.42578125" style="1315" customWidth="1"/>
    <col min="1293" max="1293" width="10.42578125" style="1315" customWidth="1"/>
    <col min="1294" max="1534" width="9.140625" style="1315"/>
    <col min="1535" max="1535" width="19.140625" style="1315" customWidth="1"/>
    <col min="1536" max="1536" width="38.85546875" style="1315" customWidth="1"/>
    <col min="1537" max="1537" width="9.28515625" style="1315" customWidth="1"/>
    <col min="1538" max="1538" width="7" style="1315" customWidth="1"/>
    <col min="1539" max="1539" width="14.28515625" style="1315" customWidth="1"/>
    <col min="1540" max="1540" width="7.85546875" style="1315" customWidth="1"/>
    <col min="1541" max="1541" width="7" style="1315" customWidth="1"/>
    <col min="1542" max="1542" width="8.5703125" style="1315" customWidth="1"/>
    <col min="1543" max="1543" width="8.7109375" style="1315" customWidth="1"/>
    <col min="1544" max="1544" width="9.5703125" style="1315" customWidth="1"/>
    <col min="1545" max="1545" width="9.140625" style="1315"/>
    <col min="1546" max="1546" width="9.7109375" style="1315" customWidth="1"/>
    <col min="1547" max="1547" width="9.85546875" style="1315" customWidth="1"/>
    <col min="1548" max="1548" width="9.42578125" style="1315" customWidth="1"/>
    <col min="1549" max="1549" width="10.42578125" style="1315" customWidth="1"/>
    <col min="1550" max="1790" width="9.140625" style="1315"/>
    <col min="1791" max="1791" width="19.140625" style="1315" customWidth="1"/>
    <col min="1792" max="1792" width="38.85546875" style="1315" customWidth="1"/>
    <col min="1793" max="1793" width="9.28515625" style="1315" customWidth="1"/>
    <col min="1794" max="1794" width="7" style="1315" customWidth="1"/>
    <col min="1795" max="1795" width="14.28515625" style="1315" customWidth="1"/>
    <col min="1796" max="1796" width="7.85546875" style="1315" customWidth="1"/>
    <col min="1797" max="1797" width="7" style="1315" customWidth="1"/>
    <col min="1798" max="1798" width="8.5703125" style="1315" customWidth="1"/>
    <col min="1799" max="1799" width="8.7109375" style="1315" customWidth="1"/>
    <col min="1800" max="1800" width="9.5703125" style="1315" customWidth="1"/>
    <col min="1801" max="1801" width="9.140625" style="1315"/>
    <col min="1802" max="1802" width="9.7109375" style="1315" customWidth="1"/>
    <col min="1803" max="1803" width="9.85546875" style="1315" customWidth="1"/>
    <col min="1804" max="1804" width="9.42578125" style="1315" customWidth="1"/>
    <col min="1805" max="1805" width="10.42578125" style="1315" customWidth="1"/>
    <col min="1806" max="2046" width="9.140625" style="1315"/>
    <col min="2047" max="2047" width="19.140625" style="1315" customWidth="1"/>
    <col min="2048" max="2048" width="38.85546875" style="1315" customWidth="1"/>
    <col min="2049" max="2049" width="9.28515625" style="1315" customWidth="1"/>
    <col min="2050" max="2050" width="7" style="1315" customWidth="1"/>
    <col min="2051" max="2051" width="14.28515625" style="1315" customWidth="1"/>
    <col min="2052" max="2052" width="7.85546875" style="1315" customWidth="1"/>
    <col min="2053" max="2053" width="7" style="1315" customWidth="1"/>
    <col min="2054" max="2054" width="8.5703125" style="1315" customWidth="1"/>
    <col min="2055" max="2055" width="8.7109375" style="1315" customWidth="1"/>
    <col min="2056" max="2056" width="9.5703125" style="1315" customWidth="1"/>
    <col min="2057" max="2057" width="9.140625" style="1315"/>
    <col min="2058" max="2058" width="9.7109375" style="1315" customWidth="1"/>
    <col min="2059" max="2059" width="9.85546875" style="1315" customWidth="1"/>
    <col min="2060" max="2060" width="9.42578125" style="1315" customWidth="1"/>
    <col min="2061" max="2061" width="10.42578125" style="1315" customWidth="1"/>
    <col min="2062" max="2302" width="9.140625" style="1315"/>
    <col min="2303" max="2303" width="19.140625" style="1315" customWidth="1"/>
    <col min="2304" max="2304" width="38.85546875" style="1315" customWidth="1"/>
    <col min="2305" max="2305" width="9.28515625" style="1315" customWidth="1"/>
    <col min="2306" max="2306" width="7" style="1315" customWidth="1"/>
    <col min="2307" max="2307" width="14.28515625" style="1315" customWidth="1"/>
    <col min="2308" max="2308" width="7.85546875" style="1315" customWidth="1"/>
    <col min="2309" max="2309" width="7" style="1315" customWidth="1"/>
    <col min="2310" max="2310" width="8.5703125" style="1315" customWidth="1"/>
    <col min="2311" max="2311" width="8.7109375" style="1315" customWidth="1"/>
    <col min="2312" max="2312" width="9.5703125" style="1315" customWidth="1"/>
    <col min="2313" max="2313" width="9.140625" style="1315"/>
    <col min="2314" max="2314" width="9.7109375" style="1315" customWidth="1"/>
    <col min="2315" max="2315" width="9.85546875" style="1315" customWidth="1"/>
    <col min="2316" max="2316" width="9.42578125" style="1315" customWidth="1"/>
    <col min="2317" max="2317" width="10.42578125" style="1315" customWidth="1"/>
    <col min="2318" max="2558" width="9.140625" style="1315"/>
    <col min="2559" max="2559" width="19.140625" style="1315" customWidth="1"/>
    <col min="2560" max="2560" width="38.85546875" style="1315" customWidth="1"/>
    <col min="2561" max="2561" width="9.28515625" style="1315" customWidth="1"/>
    <col min="2562" max="2562" width="7" style="1315" customWidth="1"/>
    <col min="2563" max="2563" width="14.28515625" style="1315" customWidth="1"/>
    <col min="2564" max="2564" width="7.85546875" style="1315" customWidth="1"/>
    <col min="2565" max="2565" width="7" style="1315" customWidth="1"/>
    <col min="2566" max="2566" width="8.5703125" style="1315" customWidth="1"/>
    <col min="2567" max="2567" width="8.7109375" style="1315" customWidth="1"/>
    <col min="2568" max="2568" width="9.5703125" style="1315" customWidth="1"/>
    <col min="2569" max="2569" width="9.140625" style="1315"/>
    <col min="2570" max="2570" width="9.7109375" style="1315" customWidth="1"/>
    <col min="2571" max="2571" width="9.85546875" style="1315" customWidth="1"/>
    <col min="2572" max="2572" width="9.42578125" style="1315" customWidth="1"/>
    <col min="2573" max="2573" width="10.42578125" style="1315" customWidth="1"/>
    <col min="2574" max="2814" width="9.140625" style="1315"/>
    <col min="2815" max="2815" width="19.140625" style="1315" customWidth="1"/>
    <col min="2816" max="2816" width="38.85546875" style="1315" customWidth="1"/>
    <col min="2817" max="2817" width="9.28515625" style="1315" customWidth="1"/>
    <col min="2818" max="2818" width="7" style="1315" customWidth="1"/>
    <col min="2819" max="2819" width="14.28515625" style="1315" customWidth="1"/>
    <col min="2820" max="2820" width="7.85546875" style="1315" customWidth="1"/>
    <col min="2821" max="2821" width="7" style="1315" customWidth="1"/>
    <col min="2822" max="2822" width="8.5703125" style="1315" customWidth="1"/>
    <col min="2823" max="2823" width="8.7109375" style="1315" customWidth="1"/>
    <col min="2824" max="2824" width="9.5703125" style="1315" customWidth="1"/>
    <col min="2825" max="2825" width="9.140625" style="1315"/>
    <col min="2826" max="2826" width="9.7109375" style="1315" customWidth="1"/>
    <col min="2827" max="2827" width="9.85546875" style="1315" customWidth="1"/>
    <col min="2828" max="2828" width="9.42578125" style="1315" customWidth="1"/>
    <col min="2829" max="2829" width="10.42578125" style="1315" customWidth="1"/>
    <col min="2830" max="3070" width="9.140625" style="1315"/>
    <col min="3071" max="3071" width="19.140625" style="1315" customWidth="1"/>
    <col min="3072" max="3072" width="38.85546875" style="1315" customWidth="1"/>
    <col min="3073" max="3073" width="9.28515625" style="1315" customWidth="1"/>
    <col min="3074" max="3074" width="7" style="1315" customWidth="1"/>
    <col min="3075" max="3075" width="14.28515625" style="1315" customWidth="1"/>
    <col min="3076" max="3076" width="7.85546875" style="1315" customWidth="1"/>
    <col min="3077" max="3077" width="7" style="1315" customWidth="1"/>
    <col min="3078" max="3078" width="8.5703125" style="1315" customWidth="1"/>
    <col min="3079" max="3079" width="8.7109375" style="1315" customWidth="1"/>
    <col min="3080" max="3080" width="9.5703125" style="1315" customWidth="1"/>
    <col min="3081" max="3081" width="9.140625" style="1315"/>
    <col min="3082" max="3082" width="9.7109375" style="1315" customWidth="1"/>
    <col min="3083" max="3083" width="9.85546875" style="1315" customWidth="1"/>
    <col min="3084" max="3084" width="9.42578125" style="1315" customWidth="1"/>
    <col min="3085" max="3085" width="10.42578125" style="1315" customWidth="1"/>
    <col min="3086" max="3326" width="9.140625" style="1315"/>
    <col min="3327" max="3327" width="19.140625" style="1315" customWidth="1"/>
    <col min="3328" max="3328" width="38.85546875" style="1315" customWidth="1"/>
    <col min="3329" max="3329" width="9.28515625" style="1315" customWidth="1"/>
    <col min="3330" max="3330" width="7" style="1315" customWidth="1"/>
    <col min="3331" max="3331" width="14.28515625" style="1315" customWidth="1"/>
    <col min="3332" max="3332" width="7.85546875" style="1315" customWidth="1"/>
    <col min="3333" max="3333" width="7" style="1315" customWidth="1"/>
    <col min="3334" max="3334" width="8.5703125" style="1315" customWidth="1"/>
    <col min="3335" max="3335" width="8.7109375" style="1315" customWidth="1"/>
    <col min="3336" max="3336" width="9.5703125" style="1315" customWidth="1"/>
    <col min="3337" max="3337" width="9.140625" style="1315"/>
    <col min="3338" max="3338" width="9.7109375" style="1315" customWidth="1"/>
    <col min="3339" max="3339" width="9.85546875" style="1315" customWidth="1"/>
    <col min="3340" max="3340" width="9.42578125" style="1315" customWidth="1"/>
    <col min="3341" max="3341" width="10.42578125" style="1315" customWidth="1"/>
    <col min="3342" max="3582" width="9.140625" style="1315"/>
    <col min="3583" max="3583" width="19.140625" style="1315" customWidth="1"/>
    <col min="3584" max="3584" width="38.85546875" style="1315" customWidth="1"/>
    <col min="3585" max="3585" width="9.28515625" style="1315" customWidth="1"/>
    <col min="3586" max="3586" width="7" style="1315" customWidth="1"/>
    <col min="3587" max="3587" width="14.28515625" style="1315" customWidth="1"/>
    <col min="3588" max="3588" width="7.85546875" style="1315" customWidth="1"/>
    <col min="3589" max="3589" width="7" style="1315" customWidth="1"/>
    <col min="3590" max="3590" width="8.5703125" style="1315" customWidth="1"/>
    <col min="3591" max="3591" width="8.7109375" style="1315" customWidth="1"/>
    <col min="3592" max="3592" width="9.5703125" style="1315" customWidth="1"/>
    <col min="3593" max="3593" width="9.140625" style="1315"/>
    <col min="3594" max="3594" width="9.7109375" style="1315" customWidth="1"/>
    <col min="3595" max="3595" width="9.85546875" style="1315" customWidth="1"/>
    <col min="3596" max="3596" width="9.42578125" style="1315" customWidth="1"/>
    <col min="3597" max="3597" width="10.42578125" style="1315" customWidth="1"/>
    <col min="3598" max="3838" width="9.140625" style="1315"/>
    <col min="3839" max="3839" width="19.140625" style="1315" customWidth="1"/>
    <col min="3840" max="3840" width="38.85546875" style="1315" customWidth="1"/>
    <col min="3841" max="3841" width="9.28515625" style="1315" customWidth="1"/>
    <col min="3842" max="3842" width="7" style="1315" customWidth="1"/>
    <col min="3843" max="3843" width="14.28515625" style="1315" customWidth="1"/>
    <col min="3844" max="3844" width="7.85546875" style="1315" customWidth="1"/>
    <col min="3845" max="3845" width="7" style="1315" customWidth="1"/>
    <col min="3846" max="3846" width="8.5703125" style="1315" customWidth="1"/>
    <col min="3847" max="3847" width="8.7109375" style="1315" customWidth="1"/>
    <col min="3848" max="3848" width="9.5703125" style="1315" customWidth="1"/>
    <col min="3849" max="3849" width="9.140625" style="1315"/>
    <col min="3850" max="3850" width="9.7109375" style="1315" customWidth="1"/>
    <col min="3851" max="3851" width="9.85546875" style="1315" customWidth="1"/>
    <col min="3852" max="3852" width="9.42578125" style="1315" customWidth="1"/>
    <col min="3853" max="3853" width="10.42578125" style="1315" customWidth="1"/>
    <col min="3854" max="4094" width="9.140625" style="1315"/>
    <col min="4095" max="4095" width="19.140625" style="1315" customWidth="1"/>
    <col min="4096" max="4096" width="38.85546875" style="1315" customWidth="1"/>
    <col min="4097" max="4097" width="9.28515625" style="1315" customWidth="1"/>
    <col min="4098" max="4098" width="7" style="1315" customWidth="1"/>
    <col min="4099" max="4099" width="14.28515625" style="1315" customWidth="1"/>
    <col min="4100" max="4100" width="7.85546875" style="1315" customWidth="1"/>
    <col min="4101" max="4101" width="7" style="1315" customWidth="1"/>
    <col min="4102" max="4102" width="8.5703125" style="1315" customWidth="1"/>
    <col min="4103" max="4103" width="8.7109375" style="1315" customWidth="1"/>
    <col min="4104" max="4104" width="9.5703125" style="1315" customWidth="1"/>
    <col min="4105" max="4105" width="9.140625" style="1315"/>
    <col min="4106" max="4106" width="9.7109375" style="1315" customWidth="1"/>
    <col min="4107" max="4107" width="9.85546875" style="1315" customWidth="1"/>
    <col min="4108" max="4108" width="9.42578125" style="1315" customWidth="1"/>
    <col min="4109" max="4109" width="10.42578125" style="1315" customWidth="1"/>
    <col min="4110" max="4350" width="9.140625" style="1315"/>
    <col min="4351" max="4351" width="19.140625" style="1315" customWidth="1"/>
    <col min="4352" max="4352" width="38.85546875" style="1315" customWidth="1"/>
    <col min="4353" max="4353" width="9.28515625" style="1315" customWidth="1"/>
    <col min="4354" max="4354" width="7" style="1315" customWidth="1"/>
    <col min="4355" max="4355" width="14.28515625" style="1315" customWidth="1"/>
    <col min="4356" max="4356" width="7.85546875" style="1315" customWidth="1"/>
    <col min="4357" max="4357" width="7" style="1315" customWidth="1"/>
    <col min="4358" max="4358" width="8.5703125" style="1315" customWidth="1"/>
    <col min="4359" max="4359" width="8.7109375" style="1315" customWidth="1"/>
    <col min="4360" max="4360" width="9.5703125" style="1315" customWidth="1"/>
    <col min="4361" max="4361" width="9.140625" style="1315"/>
    <col min="4362" max="4362" width="9.7109375" style="1315" customWidth="1"/>
    <col min="4363" max="4363" width="9.85546875" style="1315" customWidth="1"/>
    <col min="4364" max="4364" width="9.42578125" style="1315" customWidth="1"/>
    <col min="4365" max="4365" width="10.42578125" style="1315" customWidth="1"/>
    <col min="4366" max="4606" width="9.140625" style="1315"/>
    <col min="4607" max="4607" width="19.140625" style="1315" customWidth="1"/>
    <col min="4608" max="4608" width="38.85546875" style="1315" customWidth="1"/>
    <col min="4609" max="4609" width="9.28515625" style="1315" customWidth="1"/>
    <col min="4610" max="4610" width="7" style="1315" customWidth="1"/>
    <col min="4611" max="4611" width="14.28515625" style="1315" customWidth="1"/>
    <col min="4612" max="4612" width="7.85546875" style="1315" customWidth="1"/>
    <col min="4613" max="4613" width="7" style="1315" customWidth="1"/>
    <col min="4614" max="4614" width="8.5703125" style="1315" customWidth="1"/>
    <col min="4615" max="4615" width="8.7109375" style="1315" customWidth="1"/>
    <col min="4616" max="4616" width="9.5703125" style="1315" customWidth="1"/>
    <col min="4617" max="4617" width="9.140625" style="1315"/>
    <col min="4618" max="4618" width="9.7109375" style="1315" customWidth="1"/>
    <col min="4619" max="4619" width="9.85546875" style="1315" customWidth="1"/>
    <col min="4620" max="4620" width="9.42578125" style="1315" customWidth="1"/>
    <col min="4621" max="4621" width="10.42578125" style="1315" customWidth="1"/>
    <col min="4622" max="4862" width="9.140625" style="1315"/>
    <col min="4863" max="4863" width="19.140625" style="1315" customWidth="1"/>
    <col min="4864" max="4864" width="38.85546875" style="1315" customWidth="1"/>
    <col min="4865" max="4865" width="9.28515625" style="1315" customWidth="1"/>
    <col min="4866" max="4866" width="7" style="1315" customWidth="1"/>
    <col min="4867" max="4867" width="14.28515625" style="1315" customWidth="1"/>
    <col min="4868" max="4868" width="7.85546875" style="1315" customWidth="1"/>
    <col min="4869" max="4869" width="7" style="1315" customWidth="1"/>
    <col min="4870" max="4870" width="8.5703125" style="1315" customWidth="1"/>
    <col min="4871" max="4871" width="8.7109375" style="1315" customWidth="1"/>
    <col min="4872" max="4872" width="9.5703125" style="1315" customWidth="1"/>
    <col min="4873" max="4873" width="9.140625" style="1315"/>
    <col min="4874" max="4874" width="9.7109375" style="1315" customWidth="1"/>
    <col min="4875" max="4875" width="9.85546875" style="1315" customWidth="1"/>
    <col min="4876" max="4876" width="9.42578125" style="1315" customWidth="1"/>
    <col min="4877" max="4877" width="10.42578125" style="1315" customWidth="1"/>
    <col min="4878" max="5118" width="9.140625" style="1315"/>
    <col min="5119" max="5119" width="19.140625" style="1315" customWidth="1"/>
    <col min="5120" max="5120" width="38.85546875" style="1315" customWidth="1"/>
    <col min="5121" max="5121" width="9.28515625" style="1315" customWidth="1"/>
    <col min="5122" max="5122" width="7" style="1315" customWidth="1"/>
    <col min="5123" max="5123" width="14.28515625" style="1315" customWidth="1"/>
    <col min="5124" max="5124" width="7.85546875" style="1315" customWidth="1"/>
    <col min="5125" max="5125" width="7" style="1315" customWidth="1"/>
    <col min="5126" max="5126" width="8.5703125" style="1315" customWidth="1"/>
    <col min="5127" max="5127" width="8.7109375" style="1315" customWidth="1"/>
    <col min="5128" max="5128" width="9.5703125" style="1315" customWidth="1"/>
    <col min="5129" max="5129" width="9.140625" style="1315"/>
    <col min="5130" max="5130" width="9.7109375" style="1315" customWidth="1"/>
    <col min="5131" max="5131" width="9.85546875" style="1315" customWidth="1"/>
    <col min="5132" max="5132" width="9.42578125" style="1315" customWidth="1"/>
    <col min="5133" max="5133" width="10.42578125" style="1315" customWidth="1"/>
    <col min="5134" max="5374" width="9.140625" style="1315"/>
    <col min="5375" max="5375" width="19.140625" style="1315" customWidth="1"/>
    <col min="5376" max="5376" width="38.85546875" style="1315" customWidth="1"/>
    <col min="5377" max="5377" width="9.28515625" style="1315" customWidth="1"/>
    <col min="5378" max="5378" width="7" style="1315" customWidth="1"/>
    <col min="5379" max="5379" width="14.28515625" style="1315" customWidth="1"/>
    <col min="5380" max="5380" width="7.85546875" style="1315" customWidth="1"/>
    <col min="5381" max="5381" width="7" style="1315" customWidth="1"/>
    <col min="5382" max="5382" width="8.5703125" style="1315" customWidth="1"/>
    <col min="5383" max="5383" width="8.7109375" style="1315" customWidth="1"/>
    <col min="5384" max="5384" width="9.5703125" style="1315" customWidth="1"/>
    <col min="5385" max="5385" width="9.140625" style="1315"/>
    <col min="5386" max="5386" width="9.7109375" style="1315" customWidth="1"/>
    <col min="5387" max="5387" width="9.85546875" style="1315" customWidth="1"/>
    <col min="5388" max="5388" width="9.42578125" style="1315" customWidth="1"/>
    <col min="5389" max="5389" width="10.42578125" style="1315" customWidth="1"/>
    <col min="5390" max="5630" width="9.140625" style="1315"/>
    <col min="5631" max="5631" width="19.140625" style="1315" customWidth="1"/>
    <col min="5632" max="5632" width="38.85546875" style="1315" customWidth="1"/>
    <col min="5633" max="5633" width="9.28515625" style="1315" customWidth="1"/>
    <col min="5634" max="5634" width="7" style="1315" customWidth="1"/>
    <col min="5635" max="5635" width="14.28515625" style="1315" customWidth="1"/>
    <col min="5636" max="5636" width="7.85546875" style="1315" customWidth="1"/>
    <col min="5637" max="5637" width="7" style="1315" customWidth="1"/>
    <col min="5638" max="5638" width="8.5703125" style="1315" customWidth="1"/>
    <col min="5639" max="5639" width="8.7109375" style="1315" customWidth="1"/>
    <col min="5640" max="5640" width="9.5703125" style="1315" customWidth="1"/>
    <col min="5641" max="5641" width="9.140625" style="1315"/>
    <col min="5642" max="5642" width="9.7109375" style="1315" customWidth="1"/>
    <col min="5643" max="5643" width="9.85546875" style="1315" customWidth="1"/>
    <col min="5644" max="5644" width="9.42578125" style="1315" customWidth="1"/>
    <col min="5645" max="5645" width="10.42578125" style="1315" customWidth="1"/>
    <col min="5646" max="5886" width="9.140625" style="1315"/>
    <col min="5887" max="5887" width="19.140625" style="1315" customWidth="1"/>
    <col min="5888" max="5888" width="38.85546875" style="1315" customWidth="1"/>
    <col min="5889" max="5889" width="9.28515625" style="1315" customWidth="1"/>
    <col min="5890" max="5890" width="7" style="1315" customWidth="1"/>
    <col min="5891" max="5891" width="14.28515625" style="1315" customWidth="1"/>
    <col min="5892" max="5892" width="7.85546875" style="1315" customWidth="1"/>
    <col min="5893" max="5893" width="7" style="1315" customWidth="1"/>
    <col min="5894" max="5894" width="8.5703125" style="1315" customWidth="1"/>
    <col min="5895" max="5895" width="8.7109375" style="1315" customWidth="1"/>
    <col min="5896" max="5896" width="9.5703125" style="1315" customWidth="1"/>
    <col min="5897" max="5897" width="9.140625" style="1315"/>
    <col min="5898" max="5898" width="9.7109375" style="1315" customWidth="1"/>
    <col min="5899" max="5899" width="9.85546875" style="1315" customWidth="1"/>
    <col min="5900" max="5900" width="9.42578125" style="1315" customWidth="1"/>
    <col min="5901" max="5901" width="10.42578125" style="1315" customWidth="1"/>
    <col min="5902" max="6142" width="9.140625" style="1315"/>
    <col min="6143" max="6143" width="19.140625" style="1315" customWidth="1"/>
    <col min="6144" max="6144" width="38.85546875" style="1315" customWidth="1"/>
    <col min="6145" max="6145" width="9.28515625" style="1315" customWidth="1"/>
    <col min="6146" max="6146" width="7" style="1315" customWidth="1"/>
    <col min="6147" max="6147" width="14.28515625" style="1315" customWidth="1"/>
    <col min="6148" max="6148" width="7.85546875" style="1315" customWidth="1"/>
    <col min="6149" max="6149" width="7" style="1315" customWidth="1"/>
    <col min="6150" max="6150" width="8.5703125" style="1315" customWidth="1"/>
    <col min="6151" max="6151" width="8.7109375" style="1315" customWidth="1"/>
    <col min="6152" max="6152" width="9.5703125" style="1315" customWidth="1"/>
    <col min="6153" max="6153" width="9.140625" style="1315"/>
    <col min="6154" max="6154" width="9.7109375" style="1315" customWidth="1"/>
    <col min="6155" max="6155" width="9.85546875" style="1315" customWidth="1"/>
    <col min="6156" max="6156" width="9.42578125" style="1315" customWidth="1"/>
    <col min="6157" max="6157" width="10.42578125" style="1315" customWidth="1"/>
    <col min="6158" max="6398" width="9.140625" style="1315"/>
    <col min="6399" max="6399" width="19.140625" style="1315" customWidth="1"/>
    <col min="6400" max="6400" width="38.85546875" style="1315" customWidth="1"/>
    <col min="6401" max="6401" width="9.28515625" style="1315" customWidth="1"/>
    <col min="6402" max="6402" width="7" style="1315" customWidth="1"/>
    <col min="6403" max="6403" width="14.28515625" style="1315" customWidth="1"/>
    <col min="6404" max="6404" width="7.85546875" style="1315" customWidth="1"/>
    <col min="6405" max="6405" width="7" style="1315" customWidth="1"/>
    <col min="6406" max="6406" width="8.5703125" style="1315" customWidth="1"/>
    <col min="6407" max="6407" width="8.7109375" style="1315" customWidth="1"/>
    <col min="6408" max="6408" width="9.5703125" style="1315" customWidth="1"/>
    <col min="6409" max="6409" width="9.140625" style="1315"/>
    <col min="6410" max="6410" width="9.7109375" style="1315" customWidth="1"/>
    <col min="6411" max="6411" width="9.85546875" style="1315" customWidth="1"/>
    <col min="6412" max="6412" width="9.42578125" style="1315" customWidth="1"/>
    <col min="6413" max="6413" width="10.42578125" style="1315" customWidth="1"/>
    <col min="6414" max="6654" width="9.140625" style="1315"/>
    <col min="6655" max="6655" width="19.140625" style="1315" customWidth="1"/>
    <col min="6656" max="6656" width="38.85546875" style="1315" customWidth="1"/>
    <col min="6657" max="6657" width="9.28515625" style="1315" customWidth="1"/>
    <col min="6658" max="6658" width="7" style="1315" customWidth="1"/>
    <col min="6659" max="6659" width="14.28515625" style="1315" customWidth="1"/>
    <col min="6660" max="6660" width="7.85546875" style="1315" customWidth="1"/>
    <col min="6661" max="6661" width="7" style="1315" customWidth="1"/>
    <col min="6662" max="6662" width="8.5703125" style="1315" customWidth="1"/>
    <col min="6663" max="6663" width="8.7109375" style="1315" customWidth="1"/>
    <col min="6664" max="6664" width="9.5703125" style="1315" customWidth="1"/>
    <col min="6665" max="6665" width="9.140625" style="1315"/>
    <col min="6666" max="6666" width="9.7109375" style="1315" customWidth="1"/>
    <col min="6667" max="6667" width="9.85546875" style="1315" customWidth="1"/>
    <col min="6668" max="6668" width="9.42578125" style="1315" customWidth="1"/>
    <col min="6669" max="6669" width="10.42578125" style="1315" customWidth="1"/>
    <col min="6670" max="6910" width="9.140625" style="1315"/>
    <col min="6911" max="6911" width="19.140625" style="1315" customWidth="1"/>
    <col min="6912" max="6912" width="38.85546875" style="1315" customWidth="1"/>
    <col min="6913" max="6913" width="9.28515625" style="1315" customWidth="1"/>
    <col min="6914" max="6914" width="7" style="1315" customWidth="1"/>
    <col min="6915" max="6915" width="14.28515625" style="1315" customWidth="1"/>
    <col min="6916" max="6916" width="7.85546875" style="1315" customWidth="1"/>
    <col min="6917" max="6917" width="7" style="1315" customWidth="1"/>
    <col min="6918" max="6918" width="8.5703125" style="1315" customWidth="1"/>
    <col min="6919" max="6919" width="8.7109375" style="1315" customWidth="1"/>
    <col min="6920" max="6920" width="9.5703125" style="1315" customWidth="1"/>
    <col min="6921" max="6921" width="9.140625" style="1315"/>
    <col min="6922" max="6922" width="9.7109375" style="1315" customWidth="1"/>
    <col min="6923" max="6923" width="9.85546875" style="1315" customWidth="1"/>
    <col min="6924" max="6924" width="9.42578125" style="1315" customWidth="1"/>
    <col min="6925" max="6925" width="10.42578125" style="1315" customWidth="1"/>
    <col min="6926" max="7166" width="9.140625" style="1315"/>
    <col min="7167" max="7167" width="19.140625" style="1315" customWidth="1"/>
    <col min="7168" max="7168" width="38.85546875" style="1315" customWidth="1"/>
    <col min="7169" max="7169" width="9.28515625" style="1315" customWidth="1"/>
    <col min="7170" max="7170" width="7" style="1315" customWidth="1"/>
    <col min="7171" max="7171" width="14.28515625" style="1315" customWidth="1"/>
    <col min="7172" max="7172" width="7.85546875" style="1315" customWidth="1"/>
    <col min="7173" max="7173" width="7" style="1315" customWidth="1"/>
    <col min="7174" max="7174" width="8.5703125" style="1315" customWidth="1"/>
    <col min="7175" max="7175" width="8.7109375" style="1315" customWidth="1"/>
    <col min="7176" max="7176" width="9.5703125" style="1315" customWidth="1"/>
    <col min="7177" max="7177" width="9.140625" style="1315"/>
    <col min="7178" max="7178" width="9.7109375" style="1315" customWidth="1"/>
    <col min="7179" max="7179" width="9.85546875" style="1315" customWidth="1"/>
    <col min="7180" max="7180" width="9.42578125" style="1315" customWidth="1"/>
    <col min="7181" max="7181" width="10.42578125" style="1315" customWidth="1"/>
    <col min="7182" max="7422" width="9.140625" style="1315"/>
    <col min="7423" max="7423" width="19.140625" style="1315" customWidth="1"/>
    <col min="7424" max="7424" width="38.85546875" style="1315" customWidth="1"/>
    <col min="7425" max="7425" width="9.28515625" style="1315" customWidth="1"/>
    <col min="7426" max="7426" width="7" style="1315" customWidth="1"/>
    <col min="7427" max="7427" width="14.28515625" style="1315" customWidth="1"/>
    <col min="7428" max="7428" width="7.85546875" style="1315" customWidth="1"/>
    <col min="7429" max="7429" width="7" style="1315" customWidth="1"/>
    <col min="7430" max="7430" width="8.5703125" style="1315" customWidth="1"/>
    <col min="7431" max="7431" width="8.7109375" style="1315" customWidth="1"/>
    <col min="7432" max="7432" width="9.5703125" style="1315" customWidth="1"/>
    <col min="7433" max="7433" width="9.140625" style="1315"/>
    <col min="7434" max="7434" width="9.7109375" style="1315" customWidth="1"/>
    <col min="7435" max="7435" width="9.85546875" style="1315" customWidth="1"/>
    <col min="7436" max="7436" width="9.42578125" style="1315" customWidth="1"/>
    <col min="7437" max="7437" width="10.42578125" style="1315" customWidth="1"/>
    <col min="7438" max="7678" width="9.140625" style="1315"/>
    <col min="7679" max="7679" width="19.140625" style="1315" customWidth="1"/>
    <col min="7680" max="7680" width="38.85546875" style="1315" customWidth="1"/>
    <col min="7681" max="7681" width="9.28515625" style="1315" customWidth="1"/>
    <col min="7682" max="7682" width="7" style="1315" customWidth="1"/>
    <col min="7683" max="7683" width="14.28515625" style="1315" customWidth="1"/>
    <col min="7684" max="7684" width="7.85546875" style="1315" customWidth="1"/>
    <col min="7685" max="7685" width="7" style="1315" customWidth="1"/>
    <col min="7686" max="7686" width="8.5703125" style="1315" customWidth="1"/>
    <col min="7687" max="7687" width="8.7109375" style="1315" customWidth="1"/>
    <col min="7688" max="7688" width="9.5703125" style="1315" customWidth="1"/>
    <col min="7689" max="7689" width="9.140625" style="1315"/>
    <col min="7690" max="7690" width="9.7109375" style="1315" customWidth="1"/>
    <col min="7691" max="7691" width="9.85546875" style="1315" customWidth="1"/>
    <col min="7692" max="7692" width="9.42578125" style="1315" customWidth="1"/>
    <col min="7693" max="7693" width="10.42578125" style="1315" customWidth="1"/>
    <col min="7694" max="7934" width="9.140625" style="1315"/>
    <col min="7935" max="7935" width="19.140625" style="1315" customWidth="1"/>
    <col min="7936" max="7936" width="38.85546875" style="1315" customWidth="1"/>
    <col min="7937" max="7937" width="9.28515625" style="1315" customWidth="1"/>
    <col min="7938" max="7938" width="7" style="1315" customWidth="1"/>
    <col min="7939" max="7939" width="14.28515625" style="1315" customWidth="1"/>
    <col min="7940" max="7940" width="7.85546875" style="1315" customWidth="1"/>
    <col min="7941" max="7941" width="7" style="1315" customWidth="1"/>
    <col min="7942" max="7942" width="8.5703125" style="1315" customWidth="1"/>
    <col min="7943" max="7943" width="8.7109375" style="1315" customWidth="1"/>
    <col min="7944" max="7944" width="9.5703125" style="1315" customWidth="1"/>
    <col min="7945" max="7945" width="9.140625" style="1315"/>
    <col min="7946" max="7946" width="9.7109375" style="1315" customWidth="1"/>
    <col min="7947" max="7947" width="9.85546875" style="1315" customWidth="1"/>
    <col min="7948" max="7948" width="9.42578125" style="1315" customWidth="1"/>
    <col min="7949" max="7949" width="10.42578125" style="1315" customWidth="1"/>
    <col min="7950" max="8190" width="9.140625" style="1315"/>
    <col min="8191" max="8191" width="19.140625" style="1315" customWidth="1"/>
    <col min="8192" max="8192" width="38.85546875" style="1315" customWidth="1"/>
    <col min="8193" max="8193" width="9.28515625" style="1315" customWidth="1"/>
    <col min="8194" max="8194" width="7" style="1315" customWidth="1"/>
    <col min="8195" max="8195" width="14.28515625" style="1315" customWidth="1"/>
    <col min="8196" max="8196" width="7.85546875" style="1315" customWidth="1"/>
    <col min="8197" max="8197" width="7" style="1315" customWidth="1"/>
    <col min="8198" max="8198" width="8.5703125" style="1315" customWidth="1"/>
    <col min="8199" max="8199" width="8.7109375" style="1315" customWidth="1"/>
    <col min="8200" max="8200" width="9.5703125" style="1315" customWidth="1"/>
    <col min="8201" max="8201" width="9.140625" style="1315"/>
    <col min="8202" max="8202" width="9.7109375" style="1315" customWidth="1"/>
    <col min="8203" max="8203" width="9.85546875" style="1315" customWidth="1"/>
    <col min="8204" max="8204" width="9.42578125" style="1315" customWidth="1"/>
    <col min="8205" max="8205" width="10.42578125" style="1315" customWidth="1"/>
    <col min="8206" max="8446" width="9.140625" style="1315"/>
    <col min="8447" max="8447" width="19.140625" style="1315" customWidth="1"/>
    <col min="8448" max="8448" width="38.85546875" style="1315" customWidth="1"/>
    <col min="8449" max="8449" width="9.28515625" style="1315" customWidth="1"/>
    <col min="8450" max="8450" width="7" style="1315" customWidth="1"/>
    <col min="8451" max="8451" width="14.28515625" style="1315" customWidth="1"/>
    <col min="8452" max="8452" width="7.85546875" style="1315" customWidth="1"/>
    <col min="8453" max="8453" width="7" style="1315" customWidth="1"/>
    <col min="8454" max="8454" width="8.5703125" style="1315" customWidth="1"/>
    <col min="8455" max="8455" width="8.7109375" style="1315" customWidth="1"/>
    <col min="8456" max="8456" width="9.5703125" style="1315" customWidth="1"/>
    <col min="8457" max="8457" width="9.140625" style="1315"/>
    <col min="8458" max="8458" width="9.7109375" style="1315" customWidth="1"/>
    <col min="8459" max="8459" width="9.85546875" style="1315" customWidth="1"/>
    <col min="8460" max="8460" width="9.42578125" style="1315" customWidth="1"/>
    <col min="8461" max="8461" width="10.42578125" style="1315" customWidth="1"/>
    <col min="8462" max="8702" width="9.140625" style="1315"/>
    <col min="8703" max="8703" width="19.140625" style="1315" customWidth="1"/>
    <col min="8704" max="8704" width="38.85546875" style="1315" customWidth="1"/>
    <col min="8705" max="8705" width="9.28515625" style="1315" customWidth="1"/>
    <col min="8706" max="8706" width="7" style="1315" customWidth="1"/>
    <col min="8707" max="8707" width="14.28515625" style="1315" customWidth="1"/>
    <col min="8708" max="8708" width="7.85546875" style="1315" customWidth="1"/>
    <col min="8709" max="8709" width="7" style="1315" customWidth="1"/>
    <col min="8710" max="8710" width="8.5703125" style="1315" customWidth="1"/>
    <col min="8711" max="8711" width="8.7109375" style="1315" customWidth="1"/>
    <col min="8712" max="8712" width="9.5703125" style="1315" customWidth="1"/>
    <col min="8713" max="8713" width="9.140625" style="1315"/>
    <col min="8714" max="8714" width="9.7109375" style="1315" customWidth="1"/>
    <col min="8715" max="8715" width="9.85546875" style="1315" customWidth="1"/>
    <col min="8716" max="8716" width="9.42578125" style="1315" customWidth="1"/>
    <col min="8717" max="8717" width="10.42578125" style="1315" customWidth="1"/>
    <col min="8718" max="8958" width="9.140625" style="1315"/>
    <col min="8959" max="8959" width="19.140625" style="1315" customWidth="1"/>
    <col min="8960" max="8960" width="38.85546875" style="1315" customWidth="1"/>
    <col min="8961" max="8961" width="9.28515625" style="1315" customWidth="1"/>
    <col min="8962" max="8962" width="7" style="1315" customWidth="1"/>
    <col min="8963" max="8963" width="14.28515625" style="1315" customWidth="1"/>
    <col min="8964" max="8964" width="7.85546875" style="1315" customWidth="1"/>
    <col min="8965" max="8965" width="7" style="1315" customWidth="1"/>
    <col min="8966" max="8966" width="8.5703125" style="1315" customWidth="1"/>
    <col min="8967" max="8967" width="8.7109375" style="1315" customWidth="1"/>
    <col min="8968" max="8968" width="9.5703125" style="1315" customWidth="1"/>
    <col min="8969" max="8969" width="9.140625" style="1315"/>
    <col min="8970" max="8970" width="9.7109375" style="1315" customWidth="1"/>
    <col min="8971" max="8971" width="9.85546875" style="1315" customWidth="1"/>
    <col min="8972" max="8972" width="9.42578125" style="1315" customWidth="1"/>
    <col min="8973" max="8973" width="10.42578125" style="1315" customWidth="1"/>
    <col min="8974" max="9214" width="9.140625" style="1315"/>
    <col min="9215" max="9215" width="19.140625" style="1315" customWidth="1"/>
    <col min="9216" max="9216" width="38.85546875" style="1315" customWidth="1"/>
    <col min="9217" max="9217" width="9.28515625" style="1315" customWidth="1"/>
    <col min="9218" max="9218" width="7" style="1315" customWidth="1"/>
    <col min="9219" max="9219" width="14.28515625" style="1315" customWidth="1"/>
    <col min="9220" max="9220" width="7.85546875" style="1315" customWidth="1"/>
    <col min="9221" max="9221" width="7" style="1315" customWidth="1"/>
    <col min="9222" max="9222" width="8.5703125" style="1315" customWidth="1"/>
    <col min="9223" max="9223" width="8.7109375" style="1315" customWidth="1"/>
    <col min="9224" max="9224" width="9.5703125" style="1315" customWidth="1"/>
    <col min="9225" max="9225" width="9.140625" style="1315"/>
    <col min="9226" max="9226" width="9.7109375" style="1315" customWidth="1"/>
    <col min="9227" max="9227" width="9.85546875" style="1315" customWidth="1"/>
    <col min="9228" max="9228" width="9.42578125" style="1315" customWidth="1"/>
    <col min="9229" max="9229" width="10.42578125" style="1315" customWidth="1"/>
    <col min="9230" max="9470" width="9.140625" style="1315"/>
    <col min="9471" max="9471" width="19.140625" style="1315" customWidth="1"/>
    <col min="9472" max="9472" width="38.85546875" style="1315" customWidth="1"/>
    <col min="9473" max="9473" width="9.28515625" style="1315" customWidth="1"/>
    <col min="9474" max="9474" width="7" style="1315" customWidth="1"/>
    <col min="9475" max="9475" width="14.28515625" style="1315" customWidth="1"/>
    <col min="9476" max="9476" width="7.85546875" style="1315" customWidth="1"/>
    <col min="9477" max="9477" width="7" style="1315" customWidth="1"/>
    <col min="9478" max="9478" width="8.5703125" style="1315" customWidth="1"/>
    <col min="9479" max="9479" width="8.7109375" style="1315" customWidth="1"/>
    <col min="9480" max="9480" width="9.5703125" style="1315" customWidth="1"/>
    <col min="9481" max="9481" width="9.140625" style="1315"/>
    <col min="9482" max="9482" width="9.7109375" style="1315" customWidth="1"/>
    <col min="9483" max="9483" width="9.85546875" style="1315" customWidth="1"/>
    <col min="9484" max="9484" width="9.42578125" style="1315" customWidth="1"/>
    <col min="9485" max="9485" width="10.42578125" style="1315" customWidth="1"/>
    <col min="9486" max="9726" width="9.140625" style="1315"/>
    <col min="9727" max="9727" width="19.140625" style="1315" customWidth="1"/>
    <col min="9728" max="9728" width="38.85546875" style="1315" customWidth="1"/>
    <col min="9729" max="9729" width="9.28515625" style="1315" customWidth="1"/>
    <col min="9730" max="9730" width="7" style="1315" customWidth="1"/>
    <col min="9731" max="9731" width="14.28515625" style="1315" customWidth="1"/>
    <col min="9732" max="9732" width="7.85546875" style="1315" customWidth="1"/>
    <col min="9733" max="9733" width="7" style="1315" customWidth="1"/>
    <col min="9734" max="9734" width="8.5703125" style="1315" customWidth="1"/>
    <col min="9735" max="9735" width="8.7109375" style="1315" customWidth="1"/>
    <col min="9736" max="9736" width="9.5703125" style="1315" customWidth="1"/>
    <col min="9737" max="9737" width="9.140625" style="1315"/>
    <col min="9738" max="9738" width="9.7109375" style="1315" customWidth="1"/>
    <col min="9739" max="9739" width="9.85546875" style="1315" customWidth="1"/>
    <col min="9740" max="9740" width="9.42578125" style="1315" customWidth="1"/>
    <col min="9741" max="9741" width="10.42578125" style="1315" customWidth="1"/>
    <col min="9742" max="9982" width="9.140625" style="1315"/>
    <col min="9983" max="9983" width="19.140625" style="1315" customWidth="1"/>
    <col min="9984" max="9984" width="38.85546875" style="1315" customWidth="1"/>
    <col min="9985" max="9985" width="9.28515625" style="1315" customWidth="1"/>
    <col min="9986" max="9986" width="7" style="1315" customWidth="1"/>
    <col min="9987" max="9987" width="14.28515625" style="1315" customWidth="1"/>
    <col min="9988" max="9988" width="7.85546875" style="1315" customWidth="1"/>
    <col min="9989" max="9989" width="7" style="1315" customWidth="1"/>
    <col min="9990" max="9990" width="8.5703125" style="1315" customWidth="1"/>
    <col min="9991" max="9991" width="8.7109375" style="1315" customWidth="1"/>
    <col min="9992" max="9992" width="9.5703125" style="1315" customWidth="1"/>
    <col min="9993" max="9993" width="9.140625" style="1315"/>
    <col min="9994" max="9994" width="9.7109375" style="1315" customWidth="1"/>
    <col min="9995" max="9995" width="9.85546875" style="1315" customWidth="1"/>
    <col min="9996" max="9996" width="9.42578125" style="1315" customWidth="1"/>
    <col min="9997" max="9997" width="10.42578125" style="1315" customWidth="1"/>
    <col min="9998" max="10238" width="9.140625" style="1315"/>
    <col min="10239" max="10239" width="19.140625" style="1315" customWidth="1"/>
    <col min="10240" max="10240" width="38.85546875" style="1315" customWidth="1"/>
    <col min="10241" max="10241" width="9.28515625" style="1315" customWidth="1"/>
    <col min="10242" max="10242" width="7" style="1315" customWidth="1"/>
    <col min="10243" max="10243" width="14.28515625" style="1315" customWidth="1"/>
    <col min="10244" max="10244" width="7.85546875" style="1315" customWidth="1"/>
    <col min="10245" max="10245" width="7" style="1315" customWidth="1"/>
    <col min="10246" max="10246" width="8.5703125" style="1315" customWidth="1"/>
    <col min="10247" max="10247" width="8.7109375" style="1315" customWidth="1"/>
    <col min="10248" max="10248" width="9.5703125" style="1315" customWidth="1"/>
    <col min="10249" max="10249" width="9.140625" style="1315"/>
    <col min="10250" max="10250" width="9.7109375" style="1315" customWidth="1"/>
    <col min="10251" max="10251" width="9.85546875" style="1315" customWidth="1"/>
    <col min="10252" max="10252" width="9.42578125" style="1315" customWidth="1"/>
    <col min="10253" max="10253" width="10.42578125" style="1315" customWidth="1"/>
    <col min="10254" max="10494" width="9.140625" style="1315"/>
    <col min="10495" max="10495" width="19.140625" style="1315" customWidth="1"/>
    <col min="10496" max="10496" width="38.85546875" style="1315" customWidth="1"/>
    <col min="10497" max="10497" width="9.28515625" style="1315" customWidth="1"/>
    <col min="10498" max="10498" width="7" style="1315" customWidth="1"/>
    <col min="10499" max="10499" width="14.28515625" style="1315" customWidth="1"/>
    <col min="10500" max="10500" width="7.85546875" style="1315" customWidth="1"/>
    <col min="10501" max="10501" width="7" style="1315" customWidth="1"/>
    <col min="10502" max="10502" width="8.5703125" style="1315" customWidth="1"/>
    <col min="10503" max="10503" width="8.7109375" style="1315" customWidth="1"/>
    <col min="10504" max="10504" width="9.5703125" style="1315" customWidth="1"/>
    <col min="10505" max="10505" width="9.140625" style="1315"/>
    <col min="10506" max="10506" width="9.7109375" style="1315" customWidth="1"/>
    <col min="10507" max="10507" width="9.85546875" style="1315" customWidth="1"/>
    <col min="10508" max="10508" width="9.42578125" style="1315" customWidth="1"/>
    <col min="10509" max="10509" width="10.42578125" style="1315" customWidth="1"/>
    <col min="10510" max="10750" width="9.140625" style="1315"/>
    <col min="10751" max="10751" width="19.140625" style="1315" customWidth="1"/>
    <col min="10752" max="10752" width="38.85546875" style="1315" customWidth="1"/>
    <col min="10753" max="10753" width="9.28515625" style="1315" customWidth="1"/>
    <col min="10754" max="10754" width="7" style="1315" customWidth="1"/>
    <col min="10755" max="10755" width="14.28515625" style="1315" customWidth="1"/>
    <col min="10756" max="10756" width="7.85546875" style="1315" customWidth="1"/>
    <col min="10757" max="10757" width="7" style="1315" customWidth="1"/>
    <col min="10758" max="10758" width="8.5703125" style="1315" customWidth="1"/>
    <col min="10759" max="10759" width="8.7109375" style="1315" customWidth="1"/>
    <col min="10760" max="10760" width="9.5703125" style="1315" customWidth="1"/>
    <col min="10761" max="10761" width="9.140625" style="1315"/>
    <col min="10762" max="10762" width="9.7109375" style="1315" customWidth="1"/>
    <col min="10763" max="10763" width="9.85546875" style="1315" customWidth="1"/>
    <col min="10764" max="10764" width="9.42578125" style="1315" customWidth="1"/>
    <col min="10765" max="10765" width="10.42578125" style="1315" customWidth="1"/>
    <col min="10766" max="11006" width="9.140625" style="1315"/>
    <col min="11007" max="11007" width="19.140625" style="1315" customWidth="1"/>
    <col min="11008" max="11008" width="38.85546875" style="1315" customWidth="1"/>
    <col min="11009" max="11009" width="9.28515625" style="1315" customWidth="1"/>
    <col min="11010" max="11010" width="7" style="1315" customWidth="1"/>
    <col min="11011" max="11011" width="14.28515625" style="1315" customWidth="1"/>
    <col min="11012" max="11012" width="7.85546875" style="1315" customWidth="1"/>
    <col min="11013" max="11013" width="7" style="1315" customWidth="1"/>
    <col min="11014" max="11014" width="8.5703125" style="1315" customWidth="1"/>
    <col min="11015" max="11015" width="8.7109375" style="1315" customWidth="1"/>
    <col min="11016" max="11016" width="9.5703125" style="1315" customWidth="1"/>
    <col min="11017" max="11017" width="9.140625" style="1315"/>
    <col min="11018" max="11018" width="9.7109375" style="1315" customWidth="1"/>
    <col min="11019" max="11019" width="9.85546875" style="1315" customWidth="1"/>
    <col min="11020" max="11020" width="9.42578125" style="1315" customWidth="1"/>
    <col min="11021" max="11021" width="10.42578125" style="1315" customWidth="1"/>
    <col min="11022" max="11262" width="9.140625" style="1315"/>
    <col min="11263" max="11263" width="19.140625" style="1315" customWidth="1"/>
    <col min="11264" max="11264" width="38.85546875" style="1315" customWidth="1"/>
    <col min="11265" max="11265" width="9.28515625" style="1315" customWidth="1"/>
    <col min="11266" max="11266" width="7" style="1315" customWidth="1"/>
    <col min="11267" max="11267" width="14.28515625" style="1315" customWidth="1"/>
    <col min="11268" max="11268" width="7.85546875" style="1315" customWidth="1"/>
    <col min="11269" max="11269" width="7" style="1315" customWidth="1"/>
    <col min="11270" max="11270" width="8.5703125" style="1315" customWidth="1"/>
    <col min="11271" max="11271" width="8.7109375" style="1315" customWidth="1"/>
    <col min="11272" max="11272" width="9.5703125" style="1315" customWidth="1"/>
    <col min="11273" max="11273" width="9.140625" style="1315"/>
    <col min="11274" max="11274" width="9.7109375" style="1315" customWidth="1"/>
    <col min="11275" max="11275" width="9.85546875" style="1315" customWidth="1"/>
    <col min="11276" max="11276" width="9.42578125" style="1315" customWidth="1"/>
    <col min="11277" max="11277" width="10.42578125" style="1315" customWidth="1"/>
    <col min="11278" max="11518" width="9.140625" style="1315"/>
    <col min="11519" max="11519" width="19.140625" style="1315" customWidth="1"/>
    <col min="11520" max="11520" width="38.85546875" style="1315" customWidth="1"/>
    <col min="11521" max="11521" width="9.28515625" style="1315" customWidth="1"/>
    <col min="11522" max="11522" width="7" style="1315" customWidth="1"/>
    <col min="11523" max="11523" width="14.28515625" style="1315" customWidth="1"/>
    <col min="11524" max="11524" width="7.85546875" style="1315" customWidth="1"/>
    <col min="11525" max="11525" width="7" style="1315" customWidth="1"/>
    <col min="11526" max="11526" width="8.5703125" style="1315" customWidth="1"/>
    <col min="11527" max="11527" width="8.7109375" style="1315" customWidth="1"/>
    <col min="11528" max="11528" width="9.5703125" style="1315" customWidth="1"/>
    <col min="11529" max="11529" width="9.140625" style="1315"/>
    <col min="11530" max="11530" width="9.7109375" style="1315" customWidth="1"/>
    <col min="11531" max="11531" width="9.85546875" style="1315" customWidth="1"/>
    <col min="11532" max="11532" width="9.42578125" style="1315" customWidth="1"/>
    <col min="11533" max="11533" width="10.42578125" style="1315" customWidth="1"/>
    <col min="11534" max="11774" width="9.140625" style="1315"/>
    <col min="11775" max="11775" width="19.140625" style="1315" customWidth="1"/>
    <col min="11776" max="11776" width="38.85546875" style="1315" customWidth="1"/>
    <col min="11777" max="11777" width="9.28515625" style="1315" customWidth="1"/>
    <col min="11778" max="11778" width="7" style="1315" customWidth="1"/>
    <col min="11779" max="11779" width="14.28515625" style="1315" customWidth="1"/>
    <col min="11780" max="11780" width="7.85546875" style="1315" customWidth="1"/>
    <col min="11781" max="11781" width="7" style="1315" customWidth="1"/>
    <col min="11782" max="11782" width="8.5703125" style="1315" customWidth="1"/>
    <col min="11783" max="11783" width="8.7109375" style="1315" customWidth="1"/>
    <col min="11784" max="11784" width="9.5703125" style="1315" customWidth="1"/>
    <col min="11785" max="11785" width="9.140625" style="1315"/>
    <col min="11786" max="11786" width="9.7109375" style="1315" customWidth="1"/>
    <col min="11787" max="11787" width="9.85546875" style="1315" customWidth="1"/>
    <col min="11788" max="11788" width="9.42578125" style="1315" customWidth="1"/>
    <col min="11789" max="11789" width="10.42578125" style="1315" customWidth="1"/>
    <col min="11790" max="12030" width="9.140625" style="1315"/>
    <col min="12031" max="12031" width="19.140625" style="1315" customWidth="1"/>
    <col min="12032" max="12032" width="38.85546875" style="1315" customWidth="1"/>
    <col min="12033" max="12033" width="9.28515625" style="1315" customWidth="1"/>
    <col min="12034" max="12034" width="7" style="1315" customWidth="1"/>
    <col min="12035" max="12035" width="14.28515625" style="1315" customWidth="1"/>
    <col min="12036" max="12036" width="7.85546875" style="1315" customWidth="1"/>
    <col min="12037" max="12037" width="7" style="1315" customWidth="1"/>
    <col min="12038" max="12038" width="8.5703125" style="1315" customWidth="1"/>
    <col min="12039" max="12039" width="8.7109375" style="1315" customWidth="1"/>
    <col min="12040" max="12040" width="9.5703125" style="1315" customWidth="1"/>
    <col min="12041" max="12041" width="9.140625" style="1315"/>
    <col min="12042" max="12042" width="9.7109375" style="1315" customWidth="1"/>
    <col min="12043" max="12043" width="9.85546875" style="1315" customWidth="1"/>
    <col min="12044" max="12044" width="9.42578125" style="1315" customWidth="1"/>
    <col min="12045" max="12045" width="10.42578125" style="1315" customWidth="1"/>
    <col min="12046" max="12286" width="9.140625" style="1315"/>
    <col min="12287" max="12287" width="19.140625" style="1315" customWidth="1"/>
    <col min="12288" max="12288" width="38.85546875" style="1315" customWidth="1"/>
    <col min="12289" max="12289" width="9.28515625" style="1315" customWidth="1"/>
    <col min="12290" max="12290" width="7" style="1315" customWidth="1"/>
    <col min="12291" max="12291" width="14.28515625" style="1315" customWidth="1"/>
    <col min="12292" max="12292" width="7.85546875" style="1315" customWidth="1"/>
    <col min="12293" max="12293" width="7" style="1315" customWidth="1"/>
    <col min="12294" max="12294" width="8.5703125" style="1315" customWidth="1"/>
    <col min="12295" max="12295" width="8.7109375" style="1315" customWidth="1"/>
    <col min="12296" max="12296" width="9.5703125" style="1315" customWidth="1"/>
    <col min="12297" max="12297" width="9.140625" style="1315"/>
    <col min="12298" max="12298" width="9.7109375" style="1315" customWidth="1"/>
    <col min="12299" max="12299" width="9.85546875" style="1315" customWidth="1"/>
    <col min="12300" max="12300" width="9.42578125" style="1315" customWidth="1"/>
    <col min="12301" max="12301" width="10.42578125" style="1315" customWidth="1"/>
    <col min="12302" max="12542" width="9.140625" style="1315"/>
    <col min="12543" max="12543" width="19.140625" style="1315" customWidth="1"/>
    <col min="12544" max="12544" width="38.85546875" style="1315" customWidth="1"/>
    <col min="12545" max="12545" width="9.28515625" style="1315" customWidth="1"/>
    <col min="12546" max="12546" width="7" style="1315" customWidth="1"/>
    <col min="12547" max="12547" width="14.28515625" style="1315" customWidth="1"/>
    <col min="12548" max="12548" width="7.85546875" style="1315" customWidth="1"/>
    <col min="12549" max="12549" width="7" style="1315" customWidth="1"/>
    <col min="12550" max="12550" width="8.5703125" style="1315" customWidth="1"/>
    <col min="12551" max="12551" width="8.7109375" style="1315" customWidth="1"/>
    <col min="12552" max="12552" width="9.5703125" style="1315" customWidth="1"/>
    <col min="12553" max="12553" width="9.140625" style="1315"/>
    <col min="12554" max="12554" width="9.7109375" style="1315" customWidth="1"/>
    <col min="12555" max="12555" width="9.85546875" style="1315" customWidth="1"/>
    <col min="12556" max="12556" width="9.42578125" style="1315" customWidth="1"/>
    <col min="12557" max="12557" width="10.42578125" style="1315" customWidth="1"/>
    <col min="12558" max="12798" width="9.140625" style="1315"/>
    <col min="12799" max="12799" width="19.140625" style="1315" customWidth="1"/>
    <col min="12800" max="12800" width="38.85546875" style="1315" customWidth="1"/>
    <col min="12801" max="12801" width="9.28515625" style="1315" customWidth="1"/>
    <col min="12802" max="12802" width="7" style="1315" customWidth="1"/>
    <col min="12803" max="12803" width="14.28515625" style="1315" customWidth="1"/>
    <col min="12804" max="12804" width="7.85546875" style="1315" customWidth="1"/>
    <col min="12805" max="12805" width="7" style="1315" customWidth="1"/>
    <col min="12806" max="12806" width="8.5703125" style="1315" customWidth="1"/>
    <col min="12807" max="12807" width="8.7109375" style="1315" customWidth="1"/>
    <col min="12808" max="12808" width="9.5703125" style="1315" customWidth="1"/>
    <col min="12809" max="12809" width="9.140625" style="1315"/>
    <col min="12810" max="12810" width="9.7109375" style="1315" customWidth="1"/>
    <col min="12811" max="12811" width="9.85546875" style="1315" customWidth="1"/>
    <col min="12812" max="12812" width="9.42578125" style="1315" customWidth="1"/>
    <col min="12813" max="12813" width="10.42578125" style="1315" customWidth="1"/>
    <col min="12814" max="13054" width="9.140625" style="1315"/>
    <col min="13055" max="13055" width="19.140625" style="1315" customWidth="1"/>
    <col min="13056" max="13056" width="38.85546875" style="1315" customWidth="1"/>
    <col min="13057" max="13057" width="9.28515625" style="1315" customWidth="1"/>
    <col min="13058" max="13058" width="7" style="1315" customWidth="1"/>
    <col min="13059" max="13059" width="14.28515625" style="1315" customWidth="1"/>
    <col min="13060" max="13060" width="7.85546875" style="1315" customWidth="1"/>
    <col min="13061" max="13061" width="7" style="1315" customWidth="1"/>
    <col min="13062" max="13062" width="8.5703125" style="1315" customWidth="1"/>
    <col min="13063" max="13063" width="8.7109375" style="1315" customWidth="1"/>
    <col min="13064" max="13064" width="9.5703125" style="1315" customWidth="1"/>
    <col min="13065" max="13065" width="9.140625" style="1315"/>
    <col min="13066" max="13066" width="9.7109375" style="1315" customWidth="1"/>
    <col min="13067" max="13067" width="9.85546875" style="1315" customWidth="1"/>
    <col min="13068" max="13068" width="9.42578125" style="1315" customWidth="1"/>
    <col min="13069" max="13069" width="10.42578125" style="1315" customWidth="1"/>
    <col min="13070" max="13310" width="9.140625" style="1315"/>
    <col min="13311" max="13311" width="19.140625" style="1315" customWidth="1"/>
    <col min="13312" max="13312" width="38.85546875" style="1315" customWidth="1"/>
    <col min="13313" max="13313" width="9.28515625" style="1315" customWidth="1"/>
    <col min="13314" max="13314" width="7" style="1315" customWidth="1"/>
    <col min="13315" max="13315" width="14.28515625" style="1315" customWidth="1"/>
    <col min="13316" max="13316" width="7.85546875" style="1315" customWidth="1"/>
    <col min="13317" max="13317" width="7" style="1315" customWidth="1"/>
    <col min="13318" max="13318" width="8.5703125" style="1315" customWidth="1"/>
    <col min="13319" max="13319" width="8.7109375" style="1315" customWidth="1"/>
    <col min="13320" max="13320" width="9.5703125" style="1315" customWidth="1"/>
    <col min="13321" max="13321" width="9.140625" style="1315"/>
    <col min="13322" max="13322" width="9.7109375" style="1315" customWidth="1"/>
    <col min="13323" max="13323" width="9.85546875" style="1315" customWidth="1"/>
    <col min="13324" max="13324" width="9.42578125" style="1315" customWidth="1"/>
    <col min="13325" max="13325" width="10.42578125" style="1315" customWidth="1"/>
    <col min="13326" max="13566" width="9.140625" style="1315"/>
    <col min="13567" max="13567" width="19.140625" style="1315" customWidth="1"/>
    <col min="13568" max="13568" width="38.85546875" style="1315" customWidth="1"/>
    <col min="13569" max="13569" width="9.28515625" style="1315" customWidth="1"/>
    <col min="13570" max="13570" width="7" style="1315" customWidth="1"/>
    <col min="13571" max="13571" width="14.28515625" style="1315" customWidth="1"/>
    <col min="13572" max="13572" width="7.85546875" style="1315" customWidth="1"/>
    <col min="13573" max="13573" width="7" style="1315" customWidth="1"/>
    <col min="13574" max="13574" width="8.5703125" style="1315" customWidth="1"/>
    <col min="13575" max="13575" width="8.7109375" style="1315" customWidth="1"/>
    <col min="13576" max="13576" width="9.5703125" style="1315" customWidth="1"/>
    <col min="13577" max="13577" width="9.140625" style="1315"/>
    <col min="13578" max="13578" width="9.7109375" style="1315" customWidth="1"/>
    <col min="13579" max="13579" width="9.85546875" style="1315" customWidth="1"/>
    <col min="13580" max="13580" width="9.42578125" style="1315" customWidth="1"/>
    <col min="13581" max="13581" width="10.42578125" style="1315" customWidth="1"/>
    <col min="13582" max="13822" width="9.140625" style="1315"/>
    <col min="13823" max="13823" width="19.140625" style="1315" customWidth="1"/>
    <col min="13824" max="13824" width="38.85546875" style="1315" customWidth="1"/>
    <col min="13825" max="13825" width="9.28515625" style="1315" customWidth="1"/>
    <col min="13826" max="13826" width="7" style="1315" customWidth="1"/>
    <col min="13827" max="13827" width="14.28515625" style="1315" customWidth="1"/>
    <col min="13828" max="13828" width="7.85546875" style="1315" customWidth="1"/>
    <col min="13829" max="13829" width="7" style="1315" customWidth="1"/>
    <col min="13830" max="13830" width="8.5703125" style="1315" customWidth="1"/>
    <col min="13831" max="13831" width="8.7109375" style="1315" customWidth="1"/>
    <col min="13832" max="13832" width="9.5703125" style="1315" customWidth="1"/>
    <col min="13833" max="13833" width="9.140625" style="1315"/>
    <col min="13834" max="13834" width="9.7109375" style="1315" customWidth="1"/>
    <col min="13835" max="13835" width="9.85546875" style="1315" customWidth="1"/>
    <col min="13836" max="13836" width="9.42578125" style="1315" customWidth="1"/>
    <col min="13837" max="13837" width="10.42578125" style="1315" customWidth="1"/>
    <col min="13838" max="14078" width="9.140625" style="1315"/>
    <col min="14079" max="14079" width="19.140625" style="1315" customWidth="1"/>
    <col min="14080" max="14080" width="38.85546875" style="1315" customWidth="1"/>
    <col min="14081" max="14081" width="9.28515625" style="1315" customWidth="1"/>
    <col min="14082" max="14082" width="7" style="1315" customWidth="1"/>
    <col min="14083" max="14083" width="14.28515625" style="1315" customWidth="1"/>
    <col min="14084" max="14084" width="7.85546875" style="1315" customWidth="1"/>
    <col min="14085" max="14085" width="7" style="1315" customWidth="1"/>
    <col min="14086" max="14086" width="8.5703125" style="1315" customWidth="1"/>
    <col min="14087" max="14087" width="8.7109375" style="1315" customWidth="1"/>
    <col min="14088" max="14088" width="9.5703125" style="1315" customWidth="1"/>
    <col min="14089" max="14089" width="9.140625" style="1315"/>
    <col min="14090" max="14090" width="9.7109375" style="1315" customWidth="1"/>
    <col min="14091" max="14091" width="9.85546875" style="1315" customWidth="1"/>
    <col min="14092" max="14092" width="9.42578125" style="1315" customWidth="1"/>
    <col min="14093" max="14093" width="10.42578125" style="1315" customWidth="1"/>
    <col min="14094" max="14334" width="9.140625" style="1315"/>
    <col min="14335" max="14335" width="19.140625" style="1315" customWidth="1"/>
    <col min="14336" max="14336" width="38.85546875" style="1315" customWidth="1"/>
    <col min="14337" max="14337" width="9.28515625" style="1315" customWidth="1"/>
    <col min="14338" max="14338" width="7" style="1315" customWidth="1"/>
    <col min="14339" max="14339" width="14.28515625" style="1315" customWidth="1"/>
    <col min="14340" max="14340" width="7.85546875" style="1315" customWidth="1"/>
    <col min="14341" max="14341" width="7" style="1315" customWidth="1"/>
    <col min="14342" max="14342" width="8.5703125" style="1315" customWidth="1"/>
    <col min="14343" max="14343" width="8.7109375" style="1315" customWidth="1"/>
    <col min="14344" max="14344" width="9.5703125" style="1315" customWidth="1"/>
    <col min="14345" max="14345" width="9.140625" style="1315"/>
    <col min="14346" max="14346" width="9.7109375" style="1315" customWidth="1"/>
    <col min="14347" max="14347" width="9.85546875" style="1315" customWidth="1"/>
    <col min="14348" max="14348" width="9.42578125" style="1315" customWidth="1"/>
    <col min="14349" max="14349" width="10.42578125" style="1315" customWidth="1"/>
    <col min="14350" max="14590" width="9.140625" style="1315"/>
    <col min="14591" max="14591" width="19.140625" style="1315" customWidth="1"/>
    <col min="14592" max="14592" width="38.85546875" style="1315" customWidth="1"/>
    <col min="14593" max="14593" width="9.28515625" style="1315" customWidth="1"/>
    <col min="14594" max="14594" width="7" style="1315" customWidth="1"/>
    <col min="14595" max="14595" width="14.28515625" style="1315" customWidth="1"/>
    <col min="14596" max="14596" width="7.85546875" style="1315" customWidth="1"/>
    <col min="14597" max="14597" width="7" style="1315" customWidth="1"/>
    <col min="14598" max="14598" width="8.5703125" style="1315" customWidth="1"/>
    <col min="14599" max="14599" width="8.7109375" style="1315" customWidth="1"/>
    <col min="14600" max="14600" width="9.5703125" style="1315" customWidth="1"/>
    <col min="14601" max="14601" width="9.140625" style="1315"/>
    <col min="14602" max="14602" width="9.7109375" style="1315" customWidth="1"/>
    <col min="14603" max="14603" width="9.85546875" style="1315" customWidth="1"/>
    <col min="14604" max="14604" width="9.42578125" style="1315" customWidth="1"/>
    <col min="14605" max="14605" width="10.42578125" style="1315" customWidth="1"/>
    <col min="14606" max="14846" width="9.140625" style="1315"/>
    <col min="14847" max="14847" width="19.140625" style="1315" customWidth="1"/>
    <col min="14848" max="14848" width="38.85546875" style="1315" customWidth="1"/>
    <col min="14849" max="14849" width="9.28515625" style="1315" customWidth="1"/>
    <col min="14850" max="14850" width="7" style="1315" customWidth="1"/>
    <col min="14851" max="14851" width="14.28515625" style="1315" customWidth="1"/>
    <col min="14852" max="14852" width="7.85546875" style="1315" customWidth="1"/>
    <col min="14853" max="14853" width="7" style="1315" customWidth="1"/>
    <col min="14854" max="14854" width="8.5703125" style="1315" customWidth="1"/>
    <col min="14855" max="14855" width="8.7109375" style="1315" customWidth="1"/>
    <col min="14856" max="14856" width="9.5703125" style="1315" customWidth="1"/>
    <col min="14857" max="14857" width="9.140625" style="1315"/>
    <col min="14858" max="14858" width="9.7109375" style="1315" customWidth="1"/>
    <col min="14859" max="14859" width="9.85546875" style="1315" customWidth="1"/>
    <col min="14860" max="14860" width="9.42578125" style="1315" customWidth="1"/>
    <col min="14861" max="14861" width="10.42578125" style="1315" customWidth="1"/>
    <col min="14862" max="15102" width="9.140625" style="1315"/>
    <col min="15103" max="15103" width="19.140625" style="1315" customWidth="1"/>
    <col min="15104" max="15104" width="38.85546875" style="1315" customWidth="1"/>
    <col min="15105" max="15105" width="9.28515625" style="1315" customWidth="1"/>
    <col min="15106" max="15106" width="7" style="1315" customWidth="1"/>
    <col min="15107" max="15107" width="14.28515625" style="1315" customWidth="1"/>
    <col min="15108" max="15108" width="7.85546875" style="1315" customWidth="1"/>
    <col min="15109" max="15109" width="7" style="1315" customWidth="1"/>
    <col min="15110" max="15110" width="8.5703125" style="1315" customWidth="1"/>
    <col min="15111" max="15111" width="8.7109375" style="1315" customWidth="1"/>
    <col min="15112" max="15112" width="9.5703125" style="1315" customWidth="1"/>
    <col min="15113" max="15113" width="9.140625" style="1315"/>
    <col min="15114" max="15114" width="9.7109375" style="1315" customWidth="1"/>
    <col min="15115" max="15115" width="9.85546875" style="1315" customWidth="1"/>
    <col min="15116" max="15116" width="9.42578125" style="1315" customWidth="1"/>
    <col min="15117" max="15117" width="10.42578125" style="1315" customWidth="1"/>
    <col min="15118" max="15358" width="9.140625" style="1315"/>
    <col min="15359" max="15359" width="19.140625" style="1315" customWidth="1"/>
    <col min="15360" max="15360" width="38.85546875" style="1315" customWidth="1"/>
    <col min="15361" max="15361" width="9.28515625" style="1315" customWidth="1"/>
    <col min="15362" max="15362" width="7" style="1315" customWidth="1"/>
    <col min="15363" max="15363" width="14.28515625" style="1315" customWidth="1"/>
    <col min="15364" max="15364" width="7.85546875" style="1315" customWidth="1"/>
    <col min="15365" max="15365" width="7" style="1315" customWidth="1"/>
    <col min="15366" max="15366" width="8.5703125" style="1315" customWidth="1"/>
    <col min="15367" max="15367" width="8.7109375" style="1315" customWidth="1"/>
    <col min="15368" max="15368" width="9.5703125" style="1315" customWidth="1"/>
    <col min="15369" max="15369" width="9.140625" style="1315"/>
    <col min="15370" max="15370" width="9.7109375" style="1315" customWidth="1"/>
    <col min="15371" max="15371" width="9.85546875" style="1315" customWidth="1"/>
    <col min="15372" max="15372" width="9.42578125" style="1315" customWidth="1"/>
    <col min="15373" max="15373" width="10.42578125" style="1315" customWidth="1"/>
    <col min="15374" max="15614" width="9.140625" style="1315"/>
    <col min="15615" max="15615" width="19.140625" style="1315" customWidth="1"/>
    <col min="15616" max="15616" width="38.85546875" style="1315" customWidth="1"/>
    <col min="15617" max="15617" width="9.28515625" style="1315" customWidth="1"/>
    <col min="15618" max="15618" width="7" style="1315" customWidth="1"/>
    <col min="15619" max="15619" width="14.28515625" style="1315" customWidth="1"/>
    <col min="15620" max="15620" width="7.85546875" style="1315" customWidth="1"/>
    <col min="15621" max="15621" width="7" style="1315" customWidth="1"/>
    <col min="15622" max="15622" width="8.5703125" style="1315" customWidth="1"/>
    <col min="15623" max="15623" width="8.7109375" style="1315" customWidth="1"/>
    <col min="15624" max="15624" width="9.5703125" style="1315" customWidth="1"/>
    <col min="15625" max="15625" width="9.140625" style="1315"/>
    <col min="15626" max="15626" width="9.7109375" style="1315" customWidth="1"/>
    <col min="15627" max="15627" width="9.85546875" style="1315" customWidth="1"/>
    <col min="15628" max="15628" width="9.42578125" style="1315" customWidth="1"/>
    <col min="15629" max="15629" width="10.42578125" style="1315" customWidth="1"/>
    <col min="15630" max="15870" width="9.140625" style="1315"/>
    <col min="15871" max="15871" width="19.140625" style="1315" customWidth="1"/>
    <col min="15872" max="15872" width="38.85546875" style="1315" customWidth="1"/>
    <col min="15873" max="15873" width="9.28515625" style="1315" customWidth="1"/>
    <col min="15874" max="15874" width="7" style="1315" customWidth="1"/>
    <col min="15875" max="15875" width="14.28515625" style="1315" customWidth="1"/>
    <col min="15876" max="15876" width="7.85546875" style="1315" customWidth="1"/>
    <col min="15877" max="15877" width="7" style="1315" customWidth="1"/>
    <col min="15878" max="15878" width="8.5703125" style="1315" customWidth="1"/>
    <col min="15879" max="15879" width="8.7109375" style="1315" customWidth="1"/>
    <col min="15880" max="15880" width="9.5703125" style="1315" customWidth="1"/>
    <col min="15881" max="15881" width="9.140625" style="1315"/>
    <col min="15882" max="15882" width="9.7109375" style="1315" customWidth="1"/>
    <col min="15883" max="15883" width="9.85546875" style="1315" customWidth="1"/>
    <col min="15884" max="15884" width="9.42578125" style="1315" customWidth="1"/>
    <col min="15885" max="15885" width="10.42578125" style="1315" customWidth="1"/>
    <col min="15886" max="16126" width="9.140625" style="1315"/>
    <col min="16127" max="16127" width="19.140625" style="1315" customWidth="1"/>
    <col min="16128" max="16128" width="38.85546875" style="1315" customWidth="1"/>
    <col min="16129" max="16129" width="9.28515625" style="1315" customWidth="1"/>
    <col min="16130" max="16130" width="7" style="1315" customWidth="1"/>
    <col min="16131" max="16131" width="14.28515625" style="1315" customWidth="1"/>
    <col min="16132" max="16132" width="7.85546875" style="1315" customWidth="1"/>
    <col min="16133" max="16133" width="7" style="1315" customWidth="1"/>
    <col min="16134" max="16134" width="8.5703125" style="1315" customWidth="1"/>
    <col min="16135" max="16135" width="8.7109375" style="1315" customWidth="1"/>
    <col min="16136" max="16136" width="9.5703125" style="1315" customWidth="1"/>
    <col min="16137" max="16137" width="9.140625" style="1315"/>
    <col min="16138" max="16138" width="9.7109375" style="1315" customWidth="1"/>
    <col min="16139" max="16139" width="9.85546875" style="1315" customWidth="1"/>
    <col min="16140" max="16140" width="9.42578125" style="1315" customWidth="1"/>
    <col min="16141" max="16141" width="10.42578125" style="1315" customWidth="1"/>
    <col min="16142" max="16384" width="9.140625" style="1315"/>
  </cols>
  <sheetData>
    <row r="1" spans="1:15" ht="15.75">
      <c r="A1" s="1313"/>
      <c r="B1" s="1313"/>
      <c r="C1" s="1313"/>
      <c r="D1" s="1314" t="s">
        <v>852</v>
      </c>
      <c r="E1" s="1313"/>
      <c r="F1" s="1313"/>
      <c r="G1" s="1313"/>
      <c r="H1" s="1313"/>
      <c r="I1" s="1313"/>
      <c r="J1" s="1313"/>
      <c r="K1" s="1313"/>
      <c r="L1" s="1313"/>
      <c r="M1" s="1313"/>
      <c r="N1" s="1313"/>
      <c r="O1" s="1313"/>
    </row>
    <row r="2" spans="1:15" ht="27.75" customHeight="1">
      <c r="A2" s="1313" t="s">
        <v>0</v>
      </c>
      <c r="B2" s="1316" t="s">
        <v>1</v>
      </c>
      <c r="C2" s="1317" t="s">
        <v>2</v>
      </c>
      <c r="D2" s="1317"/>
      <c r="E2" s="1317"/>
      <c r="F2" s="1317"/>
      <c r="G2" s="1317"/>
      <c r="H2" s="1317"/>
      <c r="I2" s="1317"/>
      <c r="J2" s="1313" t="s">
        <v>853</v>
      </c>
      <c r="K2" s="1313"/>
      <c r="L2" s="1313"/>
      <c r="M2" s="1313"/>
      <c r="N2" s="1313"/>
      <c r="O2" s="1313"/>
    </row>
    <row r="3" spans="1:15" s="1319" customFormat="1" ht="38.25" customHeight="1">
      <c r="A3" s="1313"/>
      <c r="B3" s="1313"/>
      <c r="C3" s="1318" t="s">
        <v>4</v>
      </c>
      <c r="D3" s="1318"/>
      <c r="E3" s="1318"/>
      <c r="F3" s="1313" t="s">
        <v>854</v>
      </c>
      <c r="G3" s="1313"/>
      <c r="H3" s="1313"/>
      <c r="I3" s="1313"/>
      <c r="J3" s="1313"/>
      <c r="K3" s="1313"/>
      <c r="L3" s="1313" t="s">
        <v>6</v>
      </c>
      <c r="M3" s="1313"/>
      <c r="N3" s="1313" t="s">
        <v>7</v>
      </c>
      <c r="O3" s="1313"/>
    </row>
    <row r="4" spans="1:15" s="1319" customFormat="1" ht="36.75" customHeight="1" thickBot="1">
      <c r="A4" s="1313" t="s">
        <v>8</v>
      </c>
      <c r="B4" s="1313"/>
      <c r="C4" s="1317" t="s">
        <v>9</v>
      </c>
      <c r="D4" s="1317"/>
      <c r="E4" s="1317"/>
      <c r="F4" s="1317"/>
      <c r="G4" s="1313" t="s">
        <v>855</v>
      </c>
      <c r="H4" s="1313"/>
      <c r="I4" s="1313"/>
      <c r="J4" s="1313"/>
      <c r="K4" s="1313"/>
      <c r="L4" s="1313"/>
      <c r="M4" s="1313"/>
      <c r="N4" s="1313"/>
      <c r="O4" s="1313"/>
    </row>
    <row r="5" spans="1:15" s="1319" customFormat="1" ht="30.75" customHeight="1">
      <c r="A5" s="1320" t="s">
        <v>11</v>
      </c>
      <c r="B5" s="1321" t="s">
        <v>12</v>
      </c>
      <c r="C5" s="1322" t="s">
        <v>13</v>
      </c>
      <c r="D5" s="1323" t="s">
        <v>14</v>
      </c>
      <c r="E5" s="1323"/>
      <c r="F5" s="1323"/>
      <c r="G5" s="1323"/>
      <c r="H5" s="1323"/>
      <c r="I5" s="1323"/>
      <c r="J5" s="1324" t="s">
        <v>15</v>
      </c>
      <c r="K5" s="1325"/>
      <c r="L5" s="1325"/>
      <c r="M5" s="1325"/>
      <c r="N5" s="1325"/>
      <c r="O5" s="1326"/>
    </row>
    <row r="6" spans="1:15" s="1319" customFormat="1" ht="31.5" customHeight="1">
      <c r="A6" s="1327"/>
      <c r="B6" s="1328"/>
      <c r="C6" s="1329"/>
      <c r="D6" s="1330" t="s">
        <v>16</v>
      </c>
      <c r="E6" s="1330" t="s">
        <v>18</v>
      </c>
      <c r="F6" s="1331" t="s">
        <v>19</v>
      </c>
      <c r="G6" s="1331"/>
      <c r="H6" s="1331"/>
      <c r="I6" s="1332"/>
      <c r="J6" s="1333" t="s">
        <v>20</v>
      </c>
      <c r="K6" s="1333"/>
      <c r="L6" s="1333" t="s">
        <v>21</v>
      </c>
      <c r="M6" s="1333"/>
      <c r="N6" s="1334" t="s">
        <v>22</v>
      </c>
      <c r="O6" s="1335"/>
    </row>
    <row r="7" spans="1:15" s="1319" customFormat="1" ht="21" customHeight="1">
      <c r="A7" s="1327"/>
      <c r="B7" s="1328"/>
      <c r="C7" s="1329"/>
      <c r="D7" s="1329"/>
      <c r="E7" s="1329"/>
      <c r="F7" s="1336" t="s">
        <v>24</v>
      </c>
      <c r="G7" s="1337" t="s">
        <v>25</v>
      </c>
      <c r="H7" s="1337"/>
      <c r="I7" s="1337"/>
      <c r="J7" s="1338" t="s">
        <v>548</v>
      </c>
      <c r="K7" s="1338" t="s">
        <v>549</v>
      </c>
      <c r="L7" s="1338" t="s">
        <v>550</v>
      </c>
      <c r="M7" s="1338" t="s">
        <v>551</v>
      </c>
      <c r="N7" s="1338" t="s">
        <v>552</v>
      </c>
      <c r="O7" s="1338" t="s">
        <v>553</v>
      </c>
    </row>
    <row r="8" spans="1:15" s="1319" customFormat="1" ht="100.5" customHeight="1">
      <c r="A8" s="1327"/>
      <c r="B8" s="1328"/>
      <c r="C8" s="1329"/>
      <c r="D8" s="1329"/>
      <c r="E8" s="1329"/>
      <c r="F8" s="1339"/>
      <c r="G8" s="1330" t="s">
        <v>26</v>
      </c>
      <c r="H8" s="1330" t="s">
        <v>27</v>
      </c>
      <c r="I8" s="1330" t="s">
        <v>856</v>
      </c>
      <c r="J8" s="1338"/>
      <c r="K8" s="1338"/>
      <c r="L8" s="1338"/>
      <c r="M8" s="1338"/>
      <c r="N8" s="1338"/>
      <c r="O8" s="1338"/>
    </row>
    <row r="9" spans="1:15" s="1319" customFormat="1" ht="19.5" customHeight="1">
      <c r="A9" s="1340"/>
      <c r="B9" s="1341"/>
      <c r="C9" s="1342"/>
      <c r="D9" s="1342"/>
      <c r="E9" s="1342"/>
      <c r="F9" s="1343"/>
      <c r="G9" s="1342"/>
      <c r="H9" s="1342"/>
      <c r="I9" s="1342"/>
      <c r="J9" s="1344">
        <v>16</v>
      </c>
      <c r="K9" s="1344">
        <v>23</v>
      </c>
      <c r="L9" s="1344">
        <v>16</v>
      </c>
      <c r="M9" s="1344">
        <v>22</v>
      </c>
      <c r="N9" s="1345">
        <v>14</v>
      </c>
      <c r="O9" s="1346">
        <v>9</v>
      </c>
    </row>
    <row r="10" spans="1:15" s="1319" customFormat="1" ht="18" customHeight="1">
      <c r="A10" s="1347">
        <v>1</v>
      </c>
      <c r="B10" s="1344">
        <v>2</v>
      </c>
      <c r="C10" s="1344">
        <v>3</v>
      </c>
      <c r="D10" s="1344">
        <v>4</v>
      </c>
      <c r="E10" s="1344">
        <v>5</v>
      </c>
      <c r="F10" s="1348">
        <v>6</v>
      </c>
      <c r="G10" s="1349">
        <v>7</v>
      </c>
      <c r="H10" s="1349">
        <v>8</v>
      </c>
      <c r="I10" s="1349">
        <v>9</v>
      </c>
      <c r="J10" s="1344">
        <v>10</v>
      </c>
      <c r="K10" s="1344">
        <v>11</v>
      </c>
      <c r="L10" s="1344">
        <v>12</v>
      </c>
      <c r="M10" s="1344">
        <v>13</v>
      </c>
      <c r="N10" s="1344">
        <v>14</v>
      </c>
      <c r="O10" s="1350">
        <v>15</v>
      </c>
    </row>
    <row r="11" spans="1:15" s="1319" customFormat="1" ht="28.5" customHeight="1">
      <c r="A11" s="1351" t="s">
        <v>28</v>
      </c>
      <c r="B11" s="1352" t="s">
        <v>29</v>
      </c>
      <c r="C11" s="1353" t="s">
        <v>857</v>
      </c>
      <c r="D11" s="1354">
        <f t="shared" ref="D11:K11" si="0">D12+D22</f>
        <v>2106</v>
      </c>
      <c r="E11" s="1354">
        <f t="shared" si="0"/>
        <v>702</v>
      </c>
      <c r="F11" s="1354">
        <f t="shared" si="0"/>
        <v>1404</v>
      </c>
      <c r="G11" s="1354">
        <f t="shared" si="0"/>
        <v>870</v>
      </c>
      <c r="H11" s="1354">
        <f t="shared" si="0"/>
        <v>534</v>
      </c>
      <c r="I11" s="1354">
        <f t="shared" si="0"/>
        <v>0</v>
      </c>
      <c r="J11" s="1354">
        <f t="shared" si="0"/>
        <v>576</v>
      </c>
      <c r="K11" s="1354">
        <f t="shared" si="0"/>
        <v>828</v>
      </c>
      <c r="L11" s="1355"/>
      <c r="M11" s="1355"/>
      <c r="N11" s="1355"/>
      <c r="O11" s="1356"/>
    </row>
    <row r="12" spans="1:15" s="1319" customFormat="1" ht="34.5" customHeight="1">
      <c r="A12" s="1357" t="s">
        <v>31</v>
      </c>
      <c r="B12" s="1352" t="s">
        <v>32</v>
      </c>
      <c r="C12" s="1353" t="s">
        <v>858</v>
      </c>
      <c r="D12" s="1353">
        <f t="shared" ref="D12:K12" si="1">SUM(D13:D21)</f>
        <v>1334</v>
      </c>
      <c r="E12" s="1353">
        <f t="shared" si="1"/>
        <v>445</v>
      </c>
      <c r="F12" s="1353">
        <f t="shared" si="1"/>
        <v>889</v>
      </c>
      <c r="G12" s="1353">
        <f t="shared" si="1"/>
        <v>405</v>
      </c>
      <c r="H12" s="1353">
        <f t="shared" si="1"/>
        <v>484</v>
      </c>
      <c r="I12" s="1353">
        <f t="shared" si="1"/>
        <v>0</v>
      </c>
      <c r="J12" s="1353">
        <f t="shared" si="1"/>
        <v>309</v>
      </c>
      <c r="K12" s="1353">
        <f t="shared" si="1"/>
        <v>580</v>
      </c>
      <c r="L12" s="1355"/>
      <c r="M12" s="1355"/>
      <c r="N12" s="1355"/>
      <c r="O12" s="1356"/>
    </row>
    <row r="13" spans="1:15" s="1319" customFormat="1" ht="15.75" customHeight="1">
      <c r="A13" s="1347" t="s">
        <v>34</v>
      </c>
      <c r="B13" s="1358" t="s">
        <v>42</v>
      </c>
      <c r="C13" s="1355" t="s">
        <v>859</v>
      </c>
      <c r="D13" s="1355">
        <f>E13+F13</f>
        <v>176</v>
      </c>
      <c r="E13" s="1355">
        <v>59</v>
      </c>
      <c r="F13" s="1359">
        <v>117</v>
      </c>
      <c r="G13" s="1360">
        <v>0</v>
      </c>
      <c r="H13" s="1360">
        <v>117</v>
      </c>
      <c r="I13" s="1360"/>
      <c r="J13" s="1355">
        <v>48</v>
      </c>
      <c r="K13" s="1355">
        <v>69</v>
      </c>
      <c r="L13" s="1355"/>
      <c r="M13" s="1355"/>
      <c r="N13" s="1355"/>
      <c r="O13" s="1356"/>
    </row>
    <row r="14" spans="1:15" s="1319" customFormat="1" ht="30" customHeight="1">
      <c r="A14" s="1347" t="s">
        <v>38</v>
      </c>
      <c r="B14" s="1358" t="s">
        <v>46</v>
      </c>
      <c r="C14" s="1355" t="s">
        <v>234</v>
      </c>
      <c r="D14" s="1355">
        <f t="shared" ref="D14:D34" si="2">E14+F14</f>
        <v>176</v>
      </c>
      <c r="E14" s="1355">
        <v>59</v>
      </c>
      <c r="F14" s="1359">
        <v>117</v>
      </c>
      <c r="G14" s="1360">
        <v>87</v>
      </c>
      <c r="H14" s="1360">
        <v>30</v>
      </c>
      <c r="I14" s="1360"/>
      <c r="J14" s="1355">
        <v>32</v>
      </c>
      <c r="K14" s="1355">
        <v>85</v>
      </c>
      <c r="L14" s="1355"/>
      <c r="M14" s="1355"/>
      <c r="N14" s="1355"/>
      <c r="O14" s="1356"/>
    </row>
    <row r="15" spans="1:15" s="1319" customFormat="1" ht="32.25" customHeight="1">
      <c r="A15" s="1347" t="s">
        <v>41</v>
      </c>
      <c r="B15" s="1358" t="s">
        <v>48</v>
      </c>
      <c r="C15" s="1355" t="s">
        <v>36</v>
      </c>
      <c r="D15" s="1355">
        <f t="shared" si="2"/>
        <v>176</v>
      </c>
      <c r="E15" s="1355">
        <v>59</v>
      </c>
      <c r="F15" s="1359">
        <v>117</v>
      </c>
      <c r="G15" s="1360">
        <v>61</v>
      </c>
      <c r="H15" s="1360">
        <v>56</v>
      </c>
      <c r="I15" s="1360"/>
      <c r="J15" s="1355">
        <v>117</v>
      </c>
      <c r="K15" s="1355">
        <v>0</v>
      </c>
      <c r="L15" s="1355"/>
      <c r="M15" s="1355"/>
      <c r="N15" s="1355"/>
      <c r="O15" s="1356"/>
    </row>
    <row r="16" spans="1:15" s="1319" customFormat="1" ht="18.75" customHeight="1">
      <c r="A16" s="1347" t="s">
        <v>43</v>
      </c>
      <c r="B16" s="1358" t="s">
        <v>860</v>
      </c>
      <c r="C16" s="1355" t="s">
        <v>234</v>
      </c>
      <c r="D16" s="1355">
        <f t="shared" si="2"/>
        <v>117</v>
      </c>
      <c r="E16" s="1355">
        <v>39</v>
      </c>
      <c r="F16" s="1359">
        <v>78</v>
      </c>
      <c r="G16" s="1360">
        <v>32</v>
      </c>
      <c r="H16" s="1360">
        <v>46</v>
      </c>
      <c r="I16" s="1360"/>
      <c r="J16" s="1355">
        <v>32</v>
      </c>
      <c r="K16" s="1355">
        <v>46</v>
      </c>
      <c r="L16" s="1355"/>
      <c r="M16" s="1355"/>
      <c r="N16" s="1355"/>
      <c r="O16" s="1356"/>
    </row>
    <row r="17" spans="1:15" s="1319" customFormat="1" ht="18" customHeight="1">
      <c r="A17" s="1347" t="s">
        <v>45</v>
      </c>
      <c r="B17" s="1358" t="s">
        <v>406</v>
      </c>
      <c r="C17" s="1355" t="s">
        <v>57</v>
      </c>
      <c r="D17" s="1355">
        <f t="shared" si="2"/>
        <v>116</v>
      </c>
      <c r="E17" s="1355">
        <v>38</v>
      </c>
      <c r="F17" s="1359">
        <v>78</v>
      </c>
      <c r="G17" s="1360">
        <v>40</v>
      </c>
      <c r="H17" s="1360">
        <v>38</v>
      </c>
      <c r="I17" s="1360"/>
      <c r="J17" s="1355">
        <v>0</v>
      </c>
      <c r="K17" s="1355">
        <v>78</v>
      </c>
      <c r="L17" s="1355"/>
      <c r="M17" s="1355"/>
      <c r="N17" s="1355"/>
      <c r="O17" s="1356"/>
    </row>
    <row r="18" spans="1:15" s="1319" customFormat="1" ht="23.25" customHeight="1">
      <c r="A18" s="1347" t="s">
        <v>47</v>
      </c>
      <c r="B18" s="1358" t="s">
        <v>407</v>
      </c>
      <c r="C18" s="1355" t="s">
        <v>378</v>
      </c>
      <c r="D18" s="1355">
        <f t="shared" si="2"/>
        <v>176</v>
      </c>
      <c r="E18" s="1355">
        <v>59</v>
      </c>
      <c r="F18" s="1359">
        <v>117</v>
      </c>
      <c r="G18" s="1360">
        <v>85</v>
      </c>
      <c r="H18" s="1360">
        <v>32</v>
      </c>
      <c r="I18" s="1360"/>
      <c r="J18" s="1355">
        <v>32</v>
      </c>
      <c r="K18" s="1355">
        <v>85</v>
      </c>
      <c r="L18" s="1355"/>
      <c r="M18" s="1355"/>
      <c r="N18" s="1355"/>
      <c r="O18" s="1356"/>
    </row>
    <row r="19" spans="1:15" ht="15">
      <c r="A19" s="1347" t="s">
        <v>50</v>
      </c>
      <c r="B19" s="1358" t="s">
        <v>861</v>
      </c>
      <c r="C19" s="1355" t="s">
        <v>57</v>
      </c>
      <c r="D19" s="1355">
        <f t="shared" si="2"/>
        <v>116</v>
      </c>
      <c r="E19" s="1355">
        <v>38</v>
      </c>
      <c r="F19" s="1359">
        <v>78</v>
      </c>
      <c r="G19" s="1360">
        <v>38</v>
      </c>
      <c r="H19" s="1360">
        <v>40</v>
      </c>
      <c r="I19" s="1360"/>
      <c r="J19" s="1355">
        <v>0</v>
      </c>
      <c r="K19" s="1355">
        <v>78</v>
      </c>
      <c r="L19" s="1355"/>
      <c r="M19" s="1355"/>
      <c r="N19" s="1355"/>
      <c r="O19" s="1356"/>
    </row>
    <row r="20" spans="1:15" ht="22.5" customHeight="1">
      <c r="A20" s="1347" t="s">
        <v>52</v>
      </c>
      <c r="B20" s="1358" t="s">
        <v>77</v>
      </c>
      <c r="C20" s="1355" t="s">
        <v>862</v>
      </c>
      <c r="D20" s="1355">
        <f t="shared" si="2"/>
        <v>176</v>
      </c>
      <c r="E20" s="1355">
        <v>59</v>
      </c>
      <c r="F20" s="1359">
        <v>117</v>
      </c>
      <c r="G20" s="1360">
        <v>8</v>
      </c>
      <c r="H20" s="1360">
        <v>109</v>
      </c>
      <c r="I20" s="1360"/>
      <c r="J20" s="1355">
        <v>48</v>
      </c>
      <c r="K20" s="1355">
        <v>69</v>
      </c>
      <c r="L20" s="1355"/>
      <c r="M20" s="1355"/>
      <c r="N20" s="1355"/>
      <c r="O20" s="1356"/>
    </row>
    <row r="21" spans="1:15" ht="19.5" customHeight="1">
      <c r="A21" s="1347" t="s">
        <v>55</v>
      </c>
      <c r="B21" s="1358" t="s">
        <v>56</v>
      </c>
      <c r="C21" s="1355" t="s">
        <v>57</v>
      </c>
      <c r="D21" s="1355">
        <f t="shared" si="2"/>
        <v>105</v>
      </c>
      <c r="E21" s="1355">
        <v>35</v>
      </c>
      <c r="F21" s="1359">
        <v>70</v>
      </c>
      <c r="G21" s="1360">
        <v>54</v>
      </c>
      <c r="H21" s="1360">
        <v>16</v>
      </c>
      <c r="I21" s="1360"/>
      <c r="J21" s="1355">
        <v>0</v>
      </c>
      <c r="K21" s="1355">
        <v>70</v>
      </c>
      <c r="L21" s="1355"/>
      <c r="M21" s="1355"/>
      <c r="N21" s="1355"/>
      <c r="O21" s="1356"/>
    </row>
    <row r="22" spans="1:15" ht="42.75" customHeight="1">
      <c r="A22" s="1357" t="s">
        <v>58</v>
      </c>
      <c r="B22" s="1361" t="s">
        <v>59</v>
      </c>
      <c r="C22" s="1353" t="s">
        <v>863</v>
      </c>
      <c r="D22" s="1353">
        <f t="shared" ref="D22:K22" si="3">SUM(D23:D25)</f>
        <v>772</v>
      </c>
      <c r="E22" s="1353">
        <f t="shared" si="3"/>
        <v>257</v>
      </c>
      <c r="F22" s="1353">
        <f t="shared" si="3"/>
        <v>515</v>
      </c>
      <c r="G22" s="1353">
        <f t="shared" si="3"/>
        <v>465</v>
      </c>
      <c r="H22" s="1353">
        <f t="shared" si="3"/>
        <v>50</v>
      </c>
      <c r="I22" s="1353">
        <f t="shared" si="3"/>
        <v>0</v>
      </c>
      <c r="J22" s="1353">
        <f t="shared" si="3"/>
        <v>267</v>
      </c>
      <c r="K22" s="1353">
        <f t="shared" si="3"/>
        <v>248</v>
      </c>
      <c r="L22" s="1355"/>
      <c r="M22" s="1355"/>
      <c r="N22" s="1355"/>
      <c r="O22" s="1356"/>
    </row>
    <row r="23" spans="1:15" ht="19.5" customHeight="1">
      <c r="A23" s="1347" t="s">
        <v>61</v>
      </c>
      <c r="B23" s="1358" t="s">
        <v>35</v>
      </c>
      <c r="C23" s="1355" t="s">
        <v>36</v>
      </c>
      <c r="D23" s="1355">
        <f t="shared" si="2"/>
        <v>176</v>
      </c>
      <c r="E23" s="1355">
        <v>59</v>
      </c>
      <c r="F23" s="1359">
        <v>117</v>
      </c>
      <c r="G23" s="1360">
        <v>67</v>
      </c>
      <c r="H23" s="1360">
        <v>50</v>
      </c>
      <c r="I23" s="1360"/>
      <c r="J23" s="1355">
        <v>117</v>
      </c>
      <c r="K23" s="1355">
        <v>0</v>
      </c>
      <c r="L23" s="1355"/>
      <c r="M23" s="1355"/>
      <c r="N23" s="1355"/>
      <c r="O23" s="1356"/>
    </row>
    <row r="24" spans="1:15" ht="19.5" customHeight="1">
      <c r="A24" s="1347" t="s">
        <v>63</v>
      </c>
      <c r="B24" s="1358" t="s">
        <v>39</v>
      </c>
      <c r="C24" s="1355" t="s">
        <v>579</v>
      </c>
      <c r="D24" s="1355">
        <f t="shared" si="2"/>
        <v>350</v>
      </c>
      <c r="E24" s="1355">
        <v>116</v>
      </c>
      <c r="F24" s="1359">
        <v>234</v>
      </c>
      <c r="G24" s="1360">
        <v>234</v>
      </c>
      <c r="H24" s="1360">
        <v>0</v>
      </c>
      <c r="I24" s="1360"/>
      <c r="J24" s="1355">
        <v>96</v>
      </c>
      <c r="K24" s="1355">
        <v>138</v>
      </c>
      <c r="L24" s="1355"/>
      <c r="M24" s="1355"/>
      <c r="N24" s="1355"/>
      <c r="O24" s="1356"/>
    </row>
    <row r="25" spans="1:15" ht="15">
      <c r="A25" s="1347" t="s">
        <v>65</v>
      </c>
      <c r="B25" s="1358" t="s">
        <v>44</v>
      </c>
      <c r="C25" s="1355" t="s">
        <v>579</v>
      </c>
      <c r="D25" s="1355">
        <f t="shared" si="2"/>
        <v>246</v>
      </c>
      <c r="E25" s="1355">
        <v>82</v>
      </c>
      <c r="F25" s="1359">
        <v>164</v>
      </c>
      <c r="G25" s="1360">
        <v>164</v>
      </c>
      <c r="H25" s="1360">
        <v>0</v>
      </c>
      <c r="I25" s="1360"/>
      <c r="J25" s="1355">
        <v>54</v>
      </c>
      <c r="K25" s="1355">
        <v>110</v>
      </c>
      <c r="L25" s="1355"/>
      <c r="M25" s="1355"/>
      <c r="N25" s="1355"/>
      <c r="O25" s="1356"/>
    </row>
    <row r="26" spans="1:15" ht="30">
      <c r="A26" s="1362" t="s">
        <v>68</v>
      </c>
      <c r="B26" s="1363" t="s">
        <v>69</v>
      </c>
      <c r="C26" s="1364" t="s">
        <v>864</v>
      </c>
      <c r="D26" s="1365">
        <f t="shared" ref="D26:O26" si="4">SUM(D27:D31)</f>
        <v>582</v>
      </c>
      <c r="E26" s="1365">
        <f t="shared" si="4"/>
        <v>194</v>
      </c>
      <c r="F26" s="1365">
        <f t="shared" si="4"/>
        <v>388</v>
      </c>
      <c r="G26" s="1365">
        <f t="shared" si="4"/>
        <v>52</v>
      </c>
      <c r="H26" s="1365">
        <f t="shared" si="4"/>
        <v>336</v>
      </c>
      <c r="I26" s="1365">
        <f t="shared" si="4"/>
        <v>0</v>
      </c>
      <c r="J26" s="1365">
        <f t="shared" si="4"/>
        <v>0</v>
      </c>
      <c r="K26" s="1365">
        <f t="shared" si="4"/>
        <v>0</v>
      </c>
      <c r="L26" s="1365">
        <f t="shared" si="4"/>
        <v>160</v>
      </c>
      <c r="M26" s="1365">
        <f t="shared" si="4"/>
        <v>136</v>
      </c>
      <c r="N26" s="1365">
        <f t="shared" si="4"/>
        <v>56</v>
      </c>
      <c r="O26" s="1366">
        <f t="shared" si="4"/>
        <v>36</v>
      </c>
    </row>
    <row r="27" spans="1:15" ht="15">
      <c r="A27" s="1367" t="s">
        <v>71</v>
      </c>
      <c r="B27" s="1368" t="s">
        <v>72</v>
      </c>
      <c r="C27" s="1369" t="s">
        <v>57</v>
      </c>
      <c r="D27" s="1355">
        <f t="shared" si="2"/>
        <v>58</v>
      </c>
      <c r="E27" s="1370">
        <v>10</v>
      </c>
      <c r="F27" s="1371">
        <v>48</v>
      </c>
      <c r="G27" s="1371">
        <v>14</v>
      </c>
      <c r="H27" s="1371">
        <v>34</v>
      </c>
      <c r="I27" s="1371"/>
      <c r="J27" s="1372"/>
      <c r="K27" s="1372"/>
      <c r="L27" s="1373"/>
      <c r="M27" s="1373">
        <v>48</v>
      </c>
      <c r="N27" s="1371"/>
      <c r="O27" s="1374"/>
    </row>
    <row r="28" spans="1:15" ht="15">
      <c r="A28" s="1367" t="s">
        <v>73</v>
      </c>
      <c r="B28" s="1375" t="s">
        <v>44</v>
      </c>
      <c r="C28" s="1369" t="s">
        <v>57</v>
      </c>
      <c r="D28" s="1355">
        <f t="shared" si="2"/>
        <v>58</v>
      </c>
      <c r="E28" s="1365">
        <v>10</v>
      </c>
      <c r="F28" s="1376">
        <v>48</v>
      </c>
      <c r="G28" s="1377">
        <v>4</v>
      </c>
      <c r="H28" s="1377">
        <v>44</v>
      </c>
      <c r="I28" s="1377"/>
      <c r="J28" s="1372"/>
      <c r="K28" s="1372"/>
      <c r="L28" s="1373">
        <v>48</v>
      </c>
      <c r="M28" s="1373"/>
      <c r="N28" s="1378"/>
      <c r="O28" s="1379"/>
    </row>
    <row r="29" spans="1:15" ht="29.25" customHeight="1">
      <c r="A29" s="1367" t="s">
        <v>74</v>
      </c>
      <c r="B29" s="1380" t="s">
        <v>42</v>
      </c>
      <c r="C29" s="1369" t="s">
        <v>865</v>
      </c>
      <c r="D29" s="1355">
        <f t="shared" si="2"/>
        <v>150</v>
      </c>
      <c r="E29" s="1365">
        <v>28</v>
      </c>
      <c r="F29" s="1377">
        <v>122</v>
      </c>
      <c r="G29" s="1377">
        <v>0</v>
      </c>
      <c r="H29" s="1377">
        <v>122</v>
      </c>
      <c r="I29" s="1377"/>
      <c r="J29" s="1372"/>
      <c r="K29" s="1372"/>
      <c r="L29" s="1373">
        <v>32</v>
      </c>
      <c r="M29" s="1373">
        <v>44</v>
      </c>
      <c r="N29" s="1378">
        <v>28</v>
      </c>
      <c r="O29" s="1379">
        <v>18</v>
      </c>
    </row>
    <row r="30" spans="1:15" ht="24.75" customHeight="1">
      <c r="A30" s="1367" t="s">
        <v>76</v>
      </c>
      <c r="B30" s="1381" t="s">
        <v>77</v>
      </c>
      <c r="C30" s="1369" t="s">
        <v>866</v>
      </c>
      <c r="D30" s="1355">
        <f t="shared" si="2"/>
        <v>244</v>
      </c>
      <c r="E30" s="1365">
        <v>122</v>
      </c>
      <c r="F30" s="1382">
        <v>122</v>
      </c>
      <c r="G30" s="1382">
        <v>2</v>
      </c>
      <c r="H30" s="1382">
        <v>120</v>
      </c>
      <c r="I30" s="1382"/>
      <c r="J30" s="1372"/>
      <c r="K30" s="1372"/>
      <c r="L30" s="1373">
        <v>32</v>
      </c>
      <c r="M30" s="1373">
        <v>44</v>
      </c>
      <c r="N30" s="1378">
        <v>28</v>
      </c>
      <c r="O30" s="1379">
        <v>18</v>
      </c>
    </row>
    <row r="31" spans="1:15" ht="18" customHeight="1">
      <c r="A31" s="1367" t="s">
        <v>79</v>
      </c>
      <c r="B31" s="1381" t="s">
        <v>188</v>
      </c>
      <c r="C31" s="1369" t="s">
        <v>57</v>
      </c>
      <c r="D31" s="1355">
        <f t="shared" si="2"/>
        <v>72</v>
      </c>
      <c r="E31" s="1365">
        <v>24</v>
      </c>
      <c r="F31" s="1382">
        <v>48</v>
      </c>
      <c r="G31" s="1382">
        <v>32</v>
      </c>
      <c r="H31" s="1382">
        <v>16</v>
      </c>
      <c r="I31" s="1382"/>
      <c r="J31" s="1372"/>
      <c r="K31" s="1372"/>
      <c r="L31" s="1373">
        <v>48</v>
      </c>
      <c r="M31" s="1373"/>
      <c r="N31" s="1378"/>
      <c r="O31" s="1379"/>
    </row>
    <row r="32" spans="1:15" ht="39" customHeight="1">
      <c r="A32" s="1362" t="s">
        <v>83</v>
      </c>
      <c r="B32" s="1383" t="s">
        <v>84</v>
      </c>
      <c r="C32" s="1364" t="s">
        <v>867</v>
      </c>
      <c r="D32" s="1355">
        <f t="shared" si="2"/>
        <v>150</v>
      </c>
      <c r="E32" s="1365">
        <f t="shared" ref="E32:O32" si="5">SUM(E33:E34)</f>
        <v>50</v>
      </c>
      <c r="F32" s="1365">
        <f t="shared" si="5"/>
        <v>100</v>
      </c>
      <c r="G32" s="1365">
        <f t="shared" si="5"/>
        <v>52</v>
      </c>
      <c r="H32" s="1365">
        <f t="shared" si="5"/>
        <v>48</v>
      </c>
      <c r="I32" s="1365">
        <f t="shared" si="5"/>
        <v>0</v>
      </c>
      <c r="J32" s="1365">
        <f t="shared" si="5"/>
        <v>0</v>
      </c>
      <c r="K32" s="1365">
        <f t="shared" si="5"/>
        <v>0</v>
      </c>
      <c r="L32" s="1365">
        <f t="shared" si="5"/>
        <v>100</v>
      </c>
      <c r="M32" s="1365">
        <f t="shared" si="5"/>
        <v>0</v>
      </c>
      <c r="N32" s="1365">
        <f t="shared" si="5"/>
        <v>0</v>
      </c>
      <c r="O32" s="1366">
        <f t="shared" si="5"/>
        <v>0</v>
      </c>
    </row>
    <row r="33" spans="1:15" ht="18" customHeight="1">
      <c r="A33" s="1367" t="s">
        <v>86</v>
      </c>
      <c r="B33" s="1384" t="s">
        <v>48</v>
      </c>
      <c r="C33" s="1385" t="s">
        <v>57</v>
      </c>
      <c r="D33" s="1355">
        <f t="shared" si="2"/>
        <v>69</v>
      </c>
      <c r="E33" s="1365">
        <v>23</v>
      </c>
      <c r="F33" s="1382">
        <v>46</v>
      </c>
      <c r="G33" s="1382">
        <v>38</v>
      </c>
      <c r="H33" s="1382">
        <v>8</v>
      </c>
      <c r="I33" s="1382"/>
      <c r="J33" s="1372"/>
      <c r="K33" s="1372"/>
      <c r="L33" s="1373">
        <v>46</v>
      </c>
      <c r="M33" s="1373"/>
      <c r="N33" s="1378"/>
      <c r="O33" s="1379"/>
    </row>
    <row r="34" spans="1:15" ht="26.25" customHeight="1">
      <c r="A34" s="1367" t="s">
        <v>88</v>
      </c>
      <c r="B34" s="1381" t="s">
        <v>89</v>
      </c>
      <c r="C34" s="1369" t="s">
        <v>57</v>
      </c>
      <c r="D34" s="1355">
        <f t="shared" si="2"/>
        <v>81</v>
      </c>
      <c r="E34" s="1365">
        <v>27</v>
      </c>
      <c r="F34" s="1377">
        <v>54</v>
      </c>
      <c r="G34" s="1382">
        <v>14</v>
      </c>
      <c r="H34" s="1382">
        <v>40</v>
      </c>
      <c r="I34" s="1382"/>
      <c r="J34" s="1372"/>
      <c r="K34" s="1372"/>
      <c r="L34" s="1373">
        <v>54</v>
      </c>
      <c r="M34" s="1373"/>
      <c r="N34" s="1373"/>
      <c r="O34" s="1379"/>
    </row>
    <row r="35" spans="1:15" ht="18" customHeight="1">
      <c r="A35" s="1362" t="s">
        <v>90</v>
      </c>
      <c r="B35" s="1386" t="s">
        <v>91</v>
      </c>
      <c r="C35" s="1387" t="s">
        <v>868</v>
      </c>
      <c r="D35" s="1365">
        <f t="shared" ref="D35:O35" si="6">D36+D57</f>
        <v>2562</v>
      </c>
      <c r="E35" s="1365">
        <f t="shared" si="6"/>
        <v>854</v>
      </c>
      <c r="F35" s="1365">
        <f t="shared" si="6"/>
        <v>1708</v>
      </c>
      <c r="G35" s="1365">
        <f t="shared" si="6"/>
        <v>1094</v>
      </c>
      <c r="H35" s="1365">
        <f t="shared" si="6"/>
        <v>574</v>
      </c>
      <c r="I35" s="1365">
        <f t="shared" si="6"/>
        <v>40</v>
      </c>
      <c r="J35" s="1365">
        <f t="shared" si="6"/>
        <v>0</v>
      </c>
      <c r="K35" s="1365">
        <f t="shared" si="6"/>
        <v>0</v>
      </c>
      <c r="L35" s="1365">
        <f t="shared" si="6"/>
        <v>316</v>
      </c>
      <c r="M35" s="1365">
        <f t="shared" si="6"/>
        <v>656</v>
      </c>
      <c r="N35" s="1365">
        <f t="shared" si="6"/>
        <v>448</v>
      </c>
      <c r="O35" s="1366">
        <f t="shared" si="6"/>
        <v>288</v>
      </c>
    </row>
    <row r="36" spans="1:15" ht="31.5" customHeight="1">
      <c r="A36" s="1362" t="s">
        <v>93</v>
      </c>
      <c r="B36" s="1388" t="s">
        <v>94</v>
      </c>
      <c r="C36" s="1389" t="s">
        <v>869</v>
      </c>
      <c r="D36" s="1365">
        <f t="shared" ref="D36:O36" si="7">SUM(D37:D56)</f>
        <v>1878</v>
      </c>
      <c r="E36" s="1365">
        <f t="shared" si="7"/>
        <v>628</v>
      </c>
      <c r="F36" s="1365">
        <f t="shared" si="7"/>
        <v>1250</v>
      </c>
      <c r="G36" s="1365">
        <f t="shared" si="7"/>
        <v>838</v>
      </c>
      <c r="H36" s="1365">
        <f t="shared" si="7"/>
        <v>412</v>
      </c>
      <c r="I36" s="1365">
        <f t="shared" si="7"/>
        <v>0</v>
      </c>
      <c r="J36" s="1365">
        <f t="shared" si="7"/>
        <v>0</v>
      </c>
      <c r="K36" s="1390">
        <f t="shared" si="7"/>
        <v>0</v>
      </c>
      <c r="L36" s="1390">
        <f t="shared" si="7"/>
        <v>316</v>
      </c>
      <c r="M36" s="1390">
        <f t="shared" si="7"/>
        <v>504</v>
      </c>
      <c r="N36" s="1390">
        <f t="shared" si="7"/>
        <v>316</v>
      </c>
      <c r="O36" s="1391">
        <f t="shared" si="7"/>
        <v>114</v>
      </c>
    </row>
    <row r="37" spans="1:15" ht="18" customHeight="1">
      <c r="A37" s="1367" t="s">
        <v>96</v>
      </c>
      <c r="B37" s="1392" t="s">
        <v>870</v>
      </c>
      <c r="C37" s="1369" t="s">
        <v>36</v>
      </c>
      <c r="D37" s="1355">
        <f t="shared" ref="D37:D56" si="8">E37+F37</f>
        <v>78</v>
      </c>
      <c r="E37" s="1365">
        <f>F37/2</f>
        <v>26</v>
      </c>
      <c r="F37" s="1377">
        <v>52</v>
      </c>
      <c r="G37" s="1382">
        <v>38</v>
      </c>
      <c r="H37" s="1382">
        <v>14</v>
      </c>
      <c r="I37" s="1382"/>
      <c r="J37" s="1372"/>
      <c r="K37" s="1393"/>
      <c r="L37" s="1394">
        <v>52</v>
      </c>
      <c r="M37" s="1394"/>
      <c r="N37" s="1394"/>
      <c r="O37" s="1395"/>
    </row>
    <row r="38" spans="1:15" ht="18" customHeight="1">
      <c r="A38" s="1367" t="s">
        <v>98</v>
      </c>
      <c r="B38" s="1380" t="s">
        <v>871</v>
      </c>
      <c r="C38" s="1369" t="s">
        <v>36</v>
      </c>
      <c r="D38" s="1355">
        <f t="shared" si="8"/>
        <v>104</v>
      </c>
      <c r="E38" s="1365">
        <v>34</v>
      </c>
      <c r="F38" s="1377">
        <v>70</v>
      </c>
      <c r="G38" s="1382">
        <v>54</v>
      </c>
      <c r="H38" s="1382">
        <v>16</v>
      </c>
      <c r="I38" s="1382"/>
      <c r="J38" s="1372"/>
      <c r="K38" s="1393"/>
      <c r="L38" s="1394"/>
      <c r="M38" s="1394">
        <v>70</v>
      </c>
      <c r="N38" s="1394"/>
      <c r="O38" s="1395"/>
    </row>
    <row r="39" spans="1:15" ht="18" customHeight="1">
      <c r="A39" s="1367" t="s">
        <v>100</v>
      </c>
      <c r="B39" s="1380" t="s">
        <v>872</v>
      </c>
      <c r="C39" s="1369" t="s">
        <v>57</v>
      </c>
      <c r="D39" s="1355">
        <f t="shared" si="8"/>
        <v>84</v>
      </c>
      <c r="E39" s="1365">
        <f t="shared" ref="E39:E56" si="9">F39/2</f>
        <v>28</v>
      </c>
      <c r="F39" s="1377">
        <v>56</v>
      </c>
      <c r="G39" s="1382">
        <v>42</v>
      </c>
      <c r="H39" s="1382">
        <v>14</v>
      </c>
      <c r="I39" s="1382"/>
      <c r="J39" s="1372"/>
      <c r="K39" s="1393"/>
      <c r="L39" s="1394"/>
      <c r="M39" s="1394"/>
      <c r="N39" s="1394">
        <v>56</v>
      </c>
      <c r="O39" s="1395"/>
    </row>
    <row r="40" spans="1:15" ht="15">
      <c r="A40" s="1367" t="s">
        <v>102</v>
      </c>
      <c r="B40" s="1380" t="s">
        <v>873</v>
      </c>
      <c r="C40" s="1369" t="s">
        <v>57</v>
      </c>
      <c r="D40" s="1355">
        <f t="shared" si="8"/>
        <v>54</v>
      </c>
      <c r="E40" s="1365">
        <f t="shared" si="9"/>
        <v>18</v>
      </c>
      <c r="F40" s="1382">
        <v>36</v>
      </c>
      <c r="G40" s="1382">
        <v>28</v>
      </c>
      <c r="H40" s="1382">
        <v>8</v>
      </c>
      <c r="I40" s="1382"/>
      <c r="J40" s="1372"/>
      <c r="K40" s="1393"/>
      <c r="L40" s="1394"/>
      <c r="M40" s="1394">
        <v>36</v>
      </c>
      <c r="N40" s="1394"/>
      <c r="O40" s="1395"/>
    </row>
    <row r="41" spans="1:15" ht="15">
      <c r="A41" s="1367" t="s">
        <v>104</v>
      </c>
      <c r="B41" s="1380" t="s">
        <v>431</v>
      </c>
      <c r="C41" s="1369" t="s">
        <v>874</v>
      </c>
      <c r="D41" s="1355">
        <f t="shared" si="8"/>
        <v>174</v>
      </c>
      <c r="E41" s="1365">
        <f t="shared" si="9"/>
        <v>58</v>
      </c>
      <c r="F41" s="1382">
        <v>116</v>
      </c>
      <c r="G41" s="1382">
        <v>76</v>
      </c>
      <c r="H41" s="1382">
        <v>40</v>
      </c>
      <c r="I41" s="1382"/>
      <c r="J41" s="1372"/>
      <c r="K41" s="1393"/>
      <c r="L41" s="1394">
        <v>44</v>
      </c>
      <c r="M41" s="1394">
        <v>72</v>
      </c>
      <c r="N41" s="1394"/>
      <c r="O41" s="1395"/>
    </row>
    <row r="42" spans="1:15" ht="15">
      <c r="A42" s="1367" t="s">
        <v>106</v>
      </c>
      <c r="B42" s="1380" t="s">
        <v>875</v>
      </c>
      <c r="C42" s="1369" t="s">
        <v>579</v>
      </c>
      <c r="D42" s="1355">
        <f t="shared" si="8"/>
        <v>162</v>
      </c>
      <c r="E42" s="1365">
        <f t="shared" si="9"/>
        <v>54</v>
      </c>
      <c r="F42" s="1382">
        <v>108</v>
      </c>
      <c r="G42" s="1382">
        <f>F42-H42</f>
        <v>76</v>
      </c>
      <c r="H42" s="1382">
        <v>32</v>
      </c>
      <c r="I42" s="1382"/>
      <c r="J42" s="1372"/>
      <c r="K42" s="1393"/>
      <c r="L42" s="1394"/>
      <c r="M42" s="1394">
        <v>66</v>
      </c>
      <c r="N42" s="1394">
        <v>42</v>
      </c>
      <c r="O42" s="1395"/>
    </row>
    <row r="43" spans="1:15" ht="15">
      <c r="A43" s="1367" t="s">
        <v>108</v>
      </c>
      <c r="B43" s="1380" t="s">
        <v>876</v>
      </c>
      <c r="C43" s="1369" t="s">
        <v>57</v>
      </c>
      <c r="D43" s="1355">
        <f t="shared" si="8"/>
        <v>54</v>
      </c>
      <c r="E43" s="1365">
        <f t="shared" si="9"/>
        <v>18</v>
      </c>
      <c r="F43" s="1396">
        <v>36</v>
      </c>
      <c r="G43" s="1382">
        <f>F43-H43</f>
        <v>30</v>
      </c>
      <c r="H43" s="1396">
        <v>6</v>
      </c>
      <c r="I43" s="1396"/>
      <c r="J43" s="1372"/>
      <c r="K43" s="1393"/>
      <c r="L43" s="1394"/>
      <c r="M43" s="1394"/>
      <c r="N43" s="1397"/>
      <c r="O43" s="1398">
        <v>36</v>
      </c>
    </row>
    <row r="44" spans="1:15" ht="15">
      <c r="A44" s="1367" t="s">
        <v>110</v>
      </c>
      <c r="B44" s="1380" t="s">
        <v>877</v>
      </c>
      <c r="C44" s="1369" t="s">
        <v>313</v>
      </c>
      <c r="D44" s="1355">
        <f t="shared" si="8"/>
        <v>88</v>
      </c>
      <c r="E44" s="1365">
        <v>30</v>
      </c>
      <c r="F44" s="1378">
        <v>58</v>
      </c>
      <c r="G44" s="1373">
        <v>42</v>
      </c>
      <c r="H44" s="1373">
        <v>16</v>
      </c>
      <c r="I44" s="1373"/>
      <c r="J44" s="1372"/>
      <c r="K44" s="1393"/>
      <c r="L44" s="1394"/>
      <c r="M44" s="1394">
        <v>32</v>
      </c>
      <c r="N44" s="1394">
        <v>26</v>
      </c>
      <c r="O44" s="1395"/>
    </row>
    <row r="45" spans="1:15" ht="15">
      <c r="A45" s="1367" t="s">
        <v>113</v>
      </c>
      <c r="B45" s="1399" t="s">
        <v>319</v>
      </c>
      <c r="C45" s="1369" t="s">
        <v>234</v>
      </c>
      <c r="D45" s="1355">
        <f t="shared" si="8"/>
        <v>90</v>
      </c>
      <c r="E45" s="1365">
        <f t="shared" si="9"/>
        <v>30</v>
      </c>
      <c r="F45" s="1378">
        <v>60</v>
      </c>
      <c r="G45" s="1373">
        <v>44</v>
      </c>
      <c r="H45" s="1373">
        <v>16</v>
      </c>
      <c r="I45" s="1373"/>
      <c r="J45" s="1372"/>
      <c r="K45" s="1393"/>
      <c r="L45" s="1394"/>
      <c r="M45" s="1394">
        <v>32</v>
      </c>
      <c r="N45" s="1394">
        <v>28</v>
      </c>
      <c r="O45" s="1395"/>
    </row>
    <row r="46" spans="1:15" ht="15">
      <c r="A46" s="1367" t="s">
        <v>115</v>
      </c>
      <c r="B46" s="1399" t="s">
        <v>309</v>
      </c>
      <c r="C46" s="1369" t="s">
        <v>57</v>
      </c>
      <c r="D46" s="1355">
        <f t="shared" si="8"/>
        <v>54</v>
      </c>
      <c r="E46" s="1365">
        <f t="shared" si="9"/>
        <v>18</v>
      </c>
      <c r="F46" s="1378">
        <v>36</v>
      </c>
      <c r="G46" s="1373">
        <v>18</v>
      </c>
      <c r="H46" s="1373">
        <v>18</v>
      </c>
      <c r="I46" s="1373"/>
      <c r="J46" s="1372"/>
      <c r="K46" s="1393"/>
      <c r="L46" s="1394"/>
      <c r="M46" s="1394"/>
      <c r="N46" s="1394">
        <v>36</v>
      </c>
      <c r="O46" s="1395"/>
    </row>
    <row r="47" spans="1:15" ht="15">
      <c r="A47" s="1367" t="s">
        <v>118</v>
      </c>
      <c r="B47" s="1399" t="s">
        <v>307</v>
      </c>
      <c r="C47" s="1369" t="s">
        <v>57</v>
      </c>
      <c r="D47" s="1355">
        <f t="shared" si="8"/>
        <v>54</v>
      </c>
      <c r="E47" s="1365">
        <f t="shared" si="9"/>
        <v>18</v>
      </c>
      <c r="F47" s="1377">
        <v>36</v>
      </c>
      <c r="G47" s="1382">
        <v>28</v>
      </c>
      <c r="H47" s="1382">
        <v>8</v>
      </c>
      <c r="I47" s="1382"/>
      <c r="J47" s="1372"/>
      <c r="K47" s="1393"/>
      <c r="L47" s="1394">
        <v>36</v>
      </c>
      <c r="M47" s="1394"/>
      <c r="N47" s="1394"/>
      <c r="O47" s="1395"/>
    </row>
    <row r="48" spans="1:15" ht="15">
      <c r="A48" s="1367" t="s">
        <v>120</v>
      </c>
      <c r="B48" s="1399" t="s">
        <v>310</v>
      </c>
      <c r="C48" s="1369" t="s">
        <v>57</v>
      </c>
      <c r="D48" s="1355">
        <f t="shared" si="8"/>
        <v>54</v>
      </c>
      <c r="E48" s="1365">
        <f t="shared" si="9"/>
        <v>18</v>
      </c>
      <c r="F48" s="1377">
        <v>36</v>
      </c>
      <c r="G48" s="1382">
        <v>28</v>
      </c>
      <c r="H48" s="1382">
        <v>8</v>
      </c>
      <c r="I48" s="1382"/>
      <c r="J48" s="1372"/>
      <c r="K48" s="1393"/>
      <c r="L48" s="1394"/>
      <c r="M48" s="1394">
        <v>36</v>
      </c>
      <c r="N48" s="1394"/>
      <c r="O48" s="1395"/>
    </row>
    <row r="49" spans="1:15" ht="30">
      <c r="A49" s="1367" t="s">
        <v>122</v>
      </c>
      <c r="B49" s="1399" t="s">
        <v>258</v>
      </c>
      <c r="C49" s="1369" t="s">
        <v>36</v>
      </c>
      <c r="D49" s="1355">
        <f t="shared" si="8"/>
        <v>90</v>
      </c>
      <c r="E49" s="1365">
        <f t="shared" si="9"/>
        <v>30</v>
      </c>
      <c r="F49" s="1377">
        <v>60</v>
      </c>
      <c r="G49" s="1382">
        <v>42</v>
      </c>
      <c r="H49" s="1382">
        <v>18</v>
      </c>
      <c r="I49" s="1382"/>
      <c r="J49" s="1372"/>
      <c r="K49" s="1393"/>
      <c r="L49" s="1394">
        <v>60</v>
      </c>
      <c r="M49" s="1394"/>
      <c r="N49" s="1394"/>
      <c r="O49" s="1395"/>
    </row>
    <row r="50" spans="1:15" ht="30">
      <c r="A50" s="1367" t="s">
        <v>124</v>
      </c>
      <c r="B50" s="1399" t="s">
        <v>116</v>
      </c>
      <c r="C50" s="1369" t="s">
        <v>234</v>
      </c>
      <c r="D50" s="1355">
        <f t="shared" si="8"/>
        <v>82</v>
      </c>
      <c r="E50" s="1365">
        <v>28</v>
      </c>
      <c r="F50" s="1377">
        <v>54</v>
      </c>
      <c r="G50" s="1382">
        <v>14</v>
      </c>
      <c r="H50" s="1382">
        <v>40</v>
      </c>
      <c r="I50" s="1382"/>
      <c r="J50" s="1372"/>
      <c r="K50" s="1393"/>
      <c r="L50" s="1394"/>
      <c r="M50" s="1394"/>
      <c r="N50" s="1394">
        <v>30</v>
      </c>
      <c r="O50" s="1395">
        <v>24</v>
      </c>
    </row>
    <row r="51" spans="1:15" s="1400" customFormat="1" ht="15">
      <c r="A51" s="1367" t="s">
        <v>200</v>
      </c>
      <c r="B51" s="1399" t="s">
        <v>121</v>
      </c>
      <c r="C51" s="1369" t="s">
        <v>57</v>
      </c>
      <c r="D51" s="1355">
        <f t="shared" si="8"/>
        <v>102</v>
      </c>
      <c r="E51" s="1365">
        <f t="shared" si="9"/>
        <v>34</v>
      </c>
      <c r="F51" s="1377">
        <v>68</v>
      </c>
      <c r="G51" s="1382">
        <v>46</v>
      </c>
      <c r="H51" s="1382">
        <v>22</v>
      </c>
      <c r="I51" s="1382"/>
      <c r="J51" s="1372"/>
      <c r="K51" s="1393"/>
      <c r="L51" s="1394"/>
      <c r="M51" s="1394">
        <v>68</v>
      </c>
      <c r="N51" s="1394"/>
      <c r="O51" s="1395"/>
    </row>
    <row r="52" spans="1:15" ht="18.75" customHeight="1">
      <c r="A52" s="1367" t="s">
        <v>126</v>
      </c>
      <c r="B52" s="1399" t="s">
        <v>878</v>
      </c>
      <c r="C52" s="1369" t="s">
        <v>36</v>
      </c>
      <c r="D52" s="1355">
        <f t="shared" si="8"/>
        <v>106</v>
      </c>
      <c r="E52" s="1365">
        <v>36</v>
      </c>
      <c r="F52" s="1377">
        <v>70</v>
      </c>
      <c r="G52" s="1382">
        <v>58</v>
      </c>
      <c r="H52" s="1382">
        <v>12</v>
      </c>
      <c r="I52" s="1382"/>
      <c r="J52" s="1372"/>
      <c r="K52" s="1393"/>
      <c r="L52" s="1394">
        <v>70</v>
      </c>
      <c r="M52" s="1394"/>
      <c r="N52" s="1394"/>
      <c r="O52" s="1395"/>
    </row>
    <row r="53" spans="1:15" ht="30" customHeight="1">
      <c r="A53" s="1367" t="s">
        <v>128</v>
      </c>
      <c r="B53" s="1399" t="s">
        <v>879</v>
      </c>
      <c r="C53" s="1369" t="s">
        <v>212</v>
      </c>
      <c r="D53" s="1355">
        <f t="shared" si="8"/>
        <v>174</v>
      </c>
      <c r="E53" s="1365">
        <f t="shared" si="9"/>
        <v>58</v>
      </c>
      <c r="F53" s="1377">
        <v>116</v>
      </c>
      <c r="G53" s="1382">
        <v>88</v>
      </c>
      <c r="H53" s="1382">
        <v>28</v>
      </c>
      <c r="I53" s="1382"/>
      <c r="J53" s="1372"/>
      <c r="K53" s="1393"/>
      <c r="L53" s="1394"/>
      <c r="M53" s="1394"/>
      <c r="N53" s="1394">
        <v>62</v>
      </c>
      <c r="O53" s="1395">
        <v>54</v>
      </c>
    </row>
    <row r="54" spans="1:15" ht="18" customHeight="1">
      <c r="A54" s="1367" t="s">
        <v>259</v>
      </c>
      <c r="B54" s="1399" t="s">
        <v>880</v>
      </c>
      <c r="C54" s="1369" t="s">
        <v>36</v>
      </c>
      <c r="D54" s="1355">
        <f t="shared" si="8"/>
        <v>82</v>
      </c>
      <c r="E54" s="1365">
        <v>28</v>
      </c>
      <c r="F54" s="1377">
        <v>54</v>
      </c>
      <c r="G54" s="1382">
        <v>40</v>
      </c>
      <c r="H54" s="1382">
        <v>14</v>
      </c>
      <c r="I54" s="1382"/>
      <c r="J54" s="1372"/>
      <c r="K54" s="1393"/>
      <c r="L54" s="1394">
        <v>54</v>
      </c>
      <c r="M54" s="1394"/>
      <c r="N54" s="1394"/>
      <c r="O54" s="1395"/>
    </row>
    <row r="55" spans="1:15" ht="18" customHeight="1">
      <c r="A55" s="1367" t="s">
        <v>261</v>
      </c>
      <c r="B55" s="1399" t="s">
        <v>417</v>
      </c>
      <c r="C55" s="1369" t="s">
        <v>57</v>
      </c>
      <c r="D55" s="1355">
        <f t="shared" si="8"/>
        <v>54</v>
      </c>
      <c r="E55" s="1365">
        <f t="shared" si="9"/>
        <v>18</v>
      </c>
      <c r="F55" s="1377">
        <v>36</v>
      </c>
      <c r="G55" s="1382">
        <v>26</v>
      </c>
      <c r="H55" s="1382">
        <v>10</v>
      </c>
      <c r="I55" s="1382"/>
      <c r="J55" s="1372"/>
      <c r="K55" s="1393"/>
      <c r="L55" s="1394"/>
      <c r="M55" s="1394"/>
      <c r="N55" s="1394">
        <v>36</v>
      </c>
      <c r="O55" s="1395"/>
    </row>
    <row r="56" spans="1:15" s="1400" customFormat="1" ht="32.25" customHeight="1">
      <c r="A56" s="1367" t="s">
        <v>428</v>
      </c>
      <c r="B56" s="1399" t="s">
        <v>125</v>
      </c>
      <c r="C56" s="1401" t="s">
        <v>36</v>
      </c>
      <c r="D56" s="1355">
        <f t="shared" si="8"/>
        <v>138</v>
      </c>
      <c r="E56" s="1365">
        <f t="shared" si="9"/>
        <v>46</v>
      </c>
      <c r="F56" s="1377">
        <v>92</v>
      </c>
      <c r="G56" s="1382">
        <v>20</v>
      </c>
      <c r="H56" s="1382">
        <v>72</v>
      </c>
      <c r="I56" s="1382"/>
      <c r="J56" s="1372"/>
      <c r="K56" s="1393"/>
      <c r="L56" s="1394"/>
      <c r="M56" s="1394">
        <v>92</v>
      </c>
      <c r="N56" s="1394"/>
      <c r="O56" s="1395"/>
    </row>
    <row r="57" spans="1:15" ht="15">
      <c r="A57" s="1362" t="s">
        <v>130</v>
      </c>
      <c r="B57" s="1402" t="s">
        <v>131</v>
      </c>
      <c r="C57" s="1353" t="s">
        <v>881</v>
      </c>
      <c r="D57" s="1365">
        <f t="shared" ref="D57:O57" si="10">D58+D63+D67</f>
        <v>684</v>
      </c>
      <c r="E57" s="1365">
        <f t="shared" si="10"/>
        <v>226</v>
      </c>
      <c r="F57" s="1365">
        <f t="shared" si="10"/>
        <v>458</v>
      </c>
      <c r="G57" s="1365">
        <f t="shared" si="10"/>
        <v>256</v>
      </c>
      <c r="H57" s="1365">
        <f t="shared" si="10"/>
        <v>162</v>
      </c>
      <c r="I57" s="1365">
        <f t="shared" si="10"/>
        <v>40</v>
      </c>
      <c r="J57" s="1365">
        <f t="shared" si="10"/>
        <v>0</v>
      </c>
      <c r="K57" s="1365">
        <f t="shared" si="10"/>
        <v>0</v>
      </c>
      <c r="L57" s="1365">
        <f t="shared" si="10"/>
        <v>0</v>
      </c>
      <c r="M57" s="1365">
        <f t="shared" si="10"/>
        <v>152</v>
      </c>
      <c r="N57" s="1365">
        <f t="shared" si="10"/>
        <v>132</v>
      </c>
      <c r="O57" s="1366">
        <f t="shared" si="10"/>
        <v>174</v>
      </c>
    </row>
    <row r="58" spans="1:15" ht="63">
      <c r="A58" s="1403" t="s">
        <v>133</v>
      </c>
      <c r="B58" s="1404" t="s">
        <v>882</v>
      </c>
      <c r="C58" s="1405" t="s">
        <v>135</v>
      </c>
      <c r="D58" s="1406">
        <f t="shared" ref="D58:O58" si="11">SUM(D59:D60)</f>
        <v>348</v>
      </c>
      <c r="E58" s="1406">
        <f t="shared" si="11"/>
        <v>116</v>
      </c>
      <c r="F58" s="1406">
        <f t="shared" si="11"/>
        <v>232</v>
      </c>
      <c r="G58" s="1406">
        <f t="shared" si="11"/>
        <v>124</v>
      </c>
      <c r="H58" s="1406">
        <f t="shared" si="11"/>
        <v>88</v>
      </c>
      <c r="I58" s="1406">
        <f t="shared" si="11"/>
        <v>20</v>
      </c>
      <c r="J58" s="1406">
        <f t="shared" si="11"/>
        <v>0</v>
      </c>
      <c r="K58" s="1406">
        <f t="shared" si="11"/>
        <v>0</v>
      </c>
      <c r="L58" s="1406">
        <f t="shared" si="11"/>
        <v>0</v>
      </c>
      <c r="M58" s="1406">
        <f t="shared" si="11"/>
        <v>152</v>
      </c>
      <c r="N58" s="1406">
        <f t="shared" si="11"/>
        <v>80</v>
      </c>
      <c r="O58" s="1407">
        <f t="shared" si="11"/>
        <v>0</v>
      </c>
    </row>
    <row r="59" spans="1:15" ht="15">
      <c r="A59" s="1367" t="s">
        <v>136</v>
      </c>
      <c r="B59" s="1399" t="s">
        <v>883</v>
      </c>
      <c r="C59" s="1369" t="s">
        <v>36</v>
      </c>
      <c r="D59" s="1355">
        <f>E59+F59</f>
        <v>258</v>
      </c>
      <c r="E59" s="1365">
        <f>F59/2</f>
        <v>86</v>
      </c>
      <c r="F59" s="1377">
        <v>172</v>
      </c>
      <c r="G59" s="1382">
        <v>92</v>
      </c>
      <c r="H59" s="1382">
        <v>60</v>
      </c>
      <c r="I59" s="1382">
        <v>20</v>
      </c>
      <c r="J59" s="1372"/>
      <c r="K59" s="1372"/>
      <c r="L59" s="1373"/>
      <c r="M59" s="1394">
        <v>92</v>
      </c>
      <c r="N59" s="1394">
        <v>80</v>
      </c>
      <c r="O59" s="1395"/>
    </row>
    <row r="60" spans="1:15" s="1400" customFormat="1" ht="30">
      <c r="A60" s="1367" t="s">
        <v>328</v>
      </c>
      <c r="B60" s="1399" t="s">
        <v>884</v>
      </c>
      <c r="C60" s="1369" t="s">
        <v>36</v>
      </c>
      <c r="D60" s="1355">
        <f>E60+F60</f>
        <v>90</v>
      </c>
      <c r="E60" s="1365">
        <f>F60/2</f>
        <v>30</v>
      </c>
      <c r="F60" s="1377">
        <v>60</v>
      </c>
      <c r="G60" s="1382">
        <v>32</v>
      </c>
      <c r="H60" s="1382">
        <v>28</v>
      </c>
      <c r="I60" s="1382"/>
      <c r="J60" s="1372"/>
      <c r="K60" s="1372"/>
      <c r="L60" s="1373"/>
      <c r="M60" s="1394">
        <v>60</v>
      </c>
      <c r="N60" s="1394"/>
      <c r="O60" s="1395"/>
    </row>
    <row r="61" spans="1:15" ht="15">
      <c r="A61" s="1367" t="s">
        <v>139</v>
      </c>
      <c r="B61" s="1408"/>
      <c r="C61" s="1373" t="s">
        <v>57</v>
      </c>
      <c r="D61" s="1409"/>
      <c r="E61" s="1409"/>
      <c r="F61" s="1373">
        <v>72</v>
      </c>
      <c r="G61" s="1378"/>
      <c r="H61" s="1378"/>
      <c r="I61" s="1373"/>
      <c r="J61" s="1372"/>
      <c r="K61" s="1372"/>
      <c r="L61" s="1373"/>
      <c r="M61" s="1394">
        <v>36</v>
      </c>
      <c r="N61" s="1394">
        <v>36</v>
      </c>
      <c r="O61" s="1410"/>
    </row>
    <row r="62" spans="1:15" s="1400" customFormat="1" ht="15">
      <c r="A62" s="1367" t="s">
        <v>140</v>
      </c>
      <c r="B62" s="1408"/>
      <c r="C62" s="1373" t="s">
        <v>57</v>
      </c>
      <c r="D62" s="1409"/>
      <c r="E62" s="1409"/>
      <c r="F62" s="1373">
        <v>54</v>
      </c>
      <c r="G62" s="1378"/>
      <c r="H62" s="1378"/>
      <c r="I62" s="1373"/>
      <c r="J62" s="1372"/>
      <c r="K62" s="1372"/>
      <c r="L62" s="1373"/>
      <c r="M62" s="1394"/>
      <c r="N62" s="1394">
        <v>54</v>
      </c>
      <c r="O62" s="1410"/>
    </row>
    <row r="63" spans="1:15" s="1400" customFormat="1" ht="78.75">
      <c r="A63" s="1403" t="s">
        <v>141</v>
      </c>
      <c r="B63" s="1411" t="s">
        <v>885</v>
      </c>
      <c r="C63" s="1412" t="s">
        <v>135</v>
      </c>
      <c r="D63" s="1413">
        <f t="shared" ref="D63:O63" si="12">D64</f>
        <v>160</v>
      </c>
      <c r="E63" s="1413">
        <f t="shared" si="12"/>
        <v>54</v>
      </c>
      <c r="F63" s="1413">
        <f t="shared" si="12"/>
        <v>106</v>
      </c>
      <c r="G63" s="1413">
        <f t="shared" si="12"/>
        <v>54</v>
      </c>
      <c r="H63" s="1413">
        <f t="shared" si="12"/>
        <v>32</v>
      </c>
      <c r="I63" s="1413">
        <f t="shared" si="12"/>
        <v>20</v>
      </c>
      <c r="J63" s="1413">
        <f t="shared" si="12"/>
        <v>0</v>
      </c>
      <c r="K63" s="1413">
        <f t="shared" si="12"/>
        <v>0</v>
      </c>
      <c r="L63" s="1413">
        <f t="shared" si="12"/>
        <v>0</v>
      </c>
      <c r="M63" s="1414">
        <f t="shared" si="12"/>
        <v>0</v>
      </c>
      <c r="N63" s="1414">
        <f t="shared" si="12"/>
        <v>52</v>
      </c>
      <c r="O63" s="1415">
        <f t="shared" si="12"/>
        <v>54</v>
      </c>
    </row>
    <row r="64" spans="1:15" ht="75">
      <c r="A64" s="1367" t="s">
        <v>143</v>
      </c>
      <c r="B64" s="1408" t="s">
        <v>886</v>
      </c>
      <c r="C64" s="1369" t="s">
        <v>36</v>
      </c>
      <c r="D64" s="1355">
        <f>E64+F64</f>
        <v>160</v>
      </c>
      <c r="E64" s="1355">
        <v>54</v>
      </c>
      <c r="F64" s="1355">
        <v>106</v>
      </c>
      <c r="G64" s="1355">
        <v>54</v>
      </c>
      <c r="H64" s="1355">
        <v>32</v>
      </c>
      <c r="I64" s="1355">
        <v>20</v>
      </c>
      <c r="J64" s="1372"/>
      <c r="K64" s="1372"/>
      <c r="L64" s="1373"/>
      <c r="M64" s="1394"/>
      <c r="N64" s="1416">
        <v>52</v>
      </c>
      <c r="O64" s="1410">
        <v>54</v>
      </c>
    </row>
    <row r="65" spans="1:15" ht="15">
      <c r="A65" s="1367" t="s">
        <v>146</v>
      </c>
      <c r="B65" s="1408"/>
      <c r="C65" s="1373" t="s">
        <v>57</v>
      </c>
      <c r="D65" s="1409"/>
      <c r="E65" s="1409"/>
      <c r="F65" s="1373">
        <v>18</v>
      </c>
      <c r="G65" s="1378"/>
      <c r="H65" s="1378"/>
      <c r="I65" s="1373"/>
      <c r="J65" s="1372"/>
      <c r="K65" s="1372"/>
      <c r="L65" s="1373"/>
      <c r="M65" s="1394"/>
      <c r="N65" s="1394"/>
      <c r="O65" s="1410">
        <v>18</v>
      </c>
    </row>
    <row r="66" spans="1:15" ht="15">
      <c r="A66" s="1367" t="s">
        <v>147</v>
      </c>
      <c r="B66" s="1408"/>
      <c r="C66" s="1373" t="s">
        <v>57</v>
      </c>
      <c r="D66" s="1409"/>
      <c r="E66" s="1409"/>
      <c r="F66" s="1373">
        <v>72</v>
      </c>
      <c r="G66" s="1378"/>
      <c r="H66" s="1378"/>
      <c r="I66" s="1373"/>
      <c r="J66" s="1372"/>
      <c r="K66" s="1372"/>
      <c r="L66" s="1373"/>
      <c r="M66" s="1394"/>
      <c r="N66" s="1394"/>
      <c r="O66" s="1410">
        <v>72</v>
      </c>
    </row>
    <row r="67" spans="1:15" ht="16.5" customHeight="1">
      <c r="A67" s="1403" t="s">
        <v>148</v>
      </c>
      <c r="B67" s="1411" t="s">
        <v>887</v>
      </c>
      <c r="C67" s="1417" t="s">
        <v>135</v>
      </c>
      <c r="D67" s="1413">
        <f>D68</f>
        <v>176</v>
      </c>
      <c r="E67" s="1413">
        <f>E68</f>
        <v>56</v>
      </c>
      <c r="F67" s="1413">
        <f>F68</f>
        <v>120</v>
      </c>
      <c r="G67" s="1413">
        <f>G68</f>
        <v>78</v>
      </c>
      <c r="H67" s="1413">
        <f>H68</f>
        <v>42</v>
      </c>
      <c r="I67" s="1413">
        <f t="shared" ref="I67:O67" si="13">I68</f>
        <v>0</v>
      </c>
      <c r="J67" s="1413">
        <f t="shared" si="13"/>
        <v>0</v>
      </c>
      <c r="K67" s="1413">
        <f t="shared" si="13"/>
        <v>0</v>
      </c>
      <c r="L67" s="1413">
        <f t="shared" si="13"/>
        <v>0</v>
      </c>
      <c r="M67" s="1414">
        <f t="shared" si="13"/>
        <v>0</v>
      </c>
      <c r="N67" s="1414">
        <f t="shared" si="13"/>
        <v>0</v>
      </c>
      <c r="O67" s="1415">
        <f t="shared" si="13"/>
        <v>120</v>
      </c>
    </row>
    <row r="68" spans="1:15" ht="18" customHeight="1">
      <c r="A68" s="1418" t="s">
        <v>150</v>
      </c>
      <c r="B68" s="1408" t="s">
        <v>888</v>
      </c>
      <c r="C68" s="1373" t="s">
        <v>36</v>
      </c>
      <c r="D68" s="1355">
        <f>E68+F68</f>
        <v>176</v>
      </c>
      <c r="E68" s="1355">
        <v>56</v>
      </c>
      <c r="F68" s="1373">
        <v>120</v>
      </c>
      <c r="G68" s="1378">
        <f>F68-H68</f>
        <v>78</v>
      </c>
      <c r="H68" s="1378">
        <v>42</v>
      </c>
      <c r="I68" s="1373"/>
      <c r="J68" s="1372"/>
      <c r="K68" s="1372"/>
      <c r="L68" s="1373"/>
      <c r="M68" s="1394"/>
      <c r="N68" s="1394"/>
      <c r="O68" s="1410">
        <v>120</v>
      </c>
    </row>
    <row r="69" spans="1:15" ht="28.5" customHeight="1">
      <c r="A69" s="1418" t="s">
        <v>152</v>
      </c>
      <c r="B69" s="1411"/>
      <c r="C69" s="1417" t="s">
        <v>57</v>
      </c>
      <c r="D69" s="1419"/>
      <c r="E69" s="1419"/>
      <c r="F69" s="1373">
        <v>36</v>
      </c>
      <c r="G69" s="1420"/>
      <c r="H69" s="1420"/>
      <c r="I69" s="1417"/>
      <c r="J69" s="1421"/>
      <c r="K69" s="1421"/>
      <c r="L69" s="1417"/>
      <c r="M69" s="1422"/>
      <c r="N69" s="1422"/>
      <c r="O69" s="1410">
        <v>36</v>
      </c>
    </row>
    <row r="70" spans="1:15" ht="12.75" customHeight="1">
      <c r="A70" s="1418" t="s">
        <v>153</v>
      </c>
      <c r="B70" s="1411"/>
      <c r="C70" s="1417" t="s">
        <v>57</v>
      </c>
      <c r="D70" s="1419"/>
      <c r="E70" s="1419"/>
      <c r="F70" s="1373">
        <v>36</v>
      </c>
      <c r="G70" s="1420"/>
      <c r="H70" s="1420"/>
      <c r="I70" s="1417"/>
      <c r="J70" s="1421"/>
      <c r="K70" s="1421"/>
      <c r="L70" s="1417"/>
      <c r="M70" s="1417"/>
      <c r="N70" s="1417"/>
      <c r="O70" s="1423">
        <v>36</v>
      </c>
    </row>
    <row r="71" spans="1:15" ht="15" customHeight="1">
      <c r="A71" s="1424" t="s">
        <v>176</v>
      </c>
      <c r="B71" s="1425"/>
      <c r="C71" s="1426" t="s">
        <v>889</v>
      </c>
      <c r="D71" s="1409">
        <f>D11+D26+D32+D35</f>
        <v>5400</v>
      </c>
      <c r="E71" s="1409">
        <f t="shared" ref="E71:O71" si="14">E11+E26+E32+E35</f>
        <v>1800</v>
      </c>
      <c r="F71" s="1409">
        <f t="shared" si="14"/>
        <v>3600</v>
      </c>
      <c r="G71" s="1409">
        <f t="shared" si="14"/>
        <v>2068</v>
      </c>
      <c r="H71" s="1409">
        <f t="shared" si="14"/>
        <v>1492</v>
      </c>
      <c r="I71" s="1409">
        <f t="shared" si="14"/>
        <v>40</v>
      </c>
      <c r="J71" s="1409">
        <f>J11+J26+J32+J35</f>
        <v>576</v>
      </c>
      <c r="K71" s="1409">
        <f t="shared" si="14"/>
        <v>828</v>
      </c>
      <c r="L71" s="1409">
        <f>L11+L26+L32+L35</f>
        <v>576</v>
      </c>
      <c r="M71" s="1409">
        <f t="shared" si="14"/>
        <v>792</v>
      </c>
      <c r="N71" s="1409">
        <f t="shared" si="14"/>
        <v>504</v>
      </c>
      <c r="O71" s="1427">
        <f t="shared" si="14"/>
        <v>324</v>
      </c>
    </row>
    <row r="72" spans="1:15" ht="23.25" customHeight="1">
      <c r="A72" s="1403" t="s">
        <v>890</v>
      </c>
      <c r="B72" s="1428" t="s">
        <v>891</v>
      </c>
      <c r="C72" s="1412"/>
      <c r="D72" s="1409"/>
      <c r="E72" s="1409"/>
      <c r="F72" s="1373"/>
      <c r="G72" s="1378"/>
      <c r="H72" s="1378"/>
      <c r="I72" s="1373"/>
      <c r="J72" s="1373"/>
      <c r="K72" s="1373"/>
      <c r="L72" s="1373"/>
      <c r="M72" s="1429"/>
      <c r="N72" s="1382"/>
      <c r="O72" s="1423">
        <v>4</v>
      </c>
    </row>
    <row r="73" spans="1:15" ht="21.75" customHeight="1">
      <c r="A73" s="1403" t="s">
        <v>892</v>
      </c>
      <c r="B73" s="1430" t="s">
        <v>893</v>
      </c>
      <c r="C73" s="1412"/>
      <c r="D73" s="1409"/>
      <c r="E73" s="1409"/>
      <c r="F73" s="1373"/>
      <c r="G73" s="1378"/>
      <c r="H73" s="1378"/>
      <c r="I73" s="1373"/>
      <c r="J73" s="1373"/>
      <c r="K73" s="1373"/>
      <c r="L73" s="1373"/>
      <c r="M73" s="1372"/>
      <c r="N73" s="1382"/>
      <c r="O73" s="1423">
        <v>6</v>
      </c>
    </row>
    <row r="74" spans="1:15" ht="12.75" customHeight="1">
      <c r="A74" s="1431" t="s">
        <v>894</v>
      </c>
      <c r="B74" s="1432"/>
      <c r="C74" s="1432"/>
      <c r="D74" s="1432"/>
      <c r="E74" s="1433"/>
      <c r="F74" s="1434" t="s">
        <v>179</v>
      </c>
      <c r="G74" s="1435" t="s">
        <v>180</v>
      </c>
      <c r="H74" s="1436"/>
      <c r="I74" s="1437"/>
      <c r="J74" s="1438">
        <v>9</v>
      </c>
      <c r="K74" s="1438">
        <v>10</v>
      </c>
      <c r="L74" s="1438">
        <v>12</v>
      </c>
      <c r="M74" s="1438">
        <v>14</v>
      </c>
      <c r="N74" s="1438">
        <v>12</v>
      </c>
      <c r="O74" s="1439">
        <v>7</v>
      </c>
    </row>
    <row r="75" spans="1:15" ht="12.75" customHeight="1">
      <c r="A75" s="1440" t="s">
        <v>895</v>
      </c>
      <c r="B75" s="1441"/>
      <c r="C75" s="1441"/>
      <c r="D75" s="1441"/>
      <c r="E75" s="1442"/>
      <c r="F75" s="1443"/>
      <c r="G75" s="1444"/>
      <c r="H75" s="1445"/>
      <c r="I75" s="1446"/>
      <c r="J75" s="1447"/>
      <c r="K75" s="1447"/>
      <c r="L75" s="1447"/>
      <c r="M75" s="1447"/>
      <c r="N75" s="1447"/>
      <c r="O75" s="1448"/>
    </row>
    <row r="76" spans="1:15" ht="12.75" customHeight="1">
      <c r="A76" s="1449" t="s">
        <v>896</v>
      </c>
      <c r="B76" s="1441"/>
      <c r="C76" s="1441"/>
      <c r="D76" s="1441"/>
      <c r="E76" s="1442"/>
      <c r="F76" s="1443"/>
      <c r="G76" s="1450" t="s">
        <v>181</v>
      </c>
      <c r="H76" s="1451"/>
      <c r="I76" s="1451"/>
      <c r="J76" s="1452">
        <v>0</v>
      </c>
      <c r="K76" s="1452">
        <v>0</v>
      </c>
      <c r="L76" s="1452">
        <v>0</v>
      </c>
      <c r="M76" s="1452">
        <v>36</v>
      </c>
      <c r="N76" s="1453">
        <v>36</v>
      </c>
      <c r="O76" s="1454">
        <v>54</v>
      </c>
    </row>
    <row r="77" spans="1:15">
      <c r="A77" s="1455" t="s">
        <v>897</v>
      </c>
      <c r="B77" s="1429"/>
      <c r="C77" s="1429"/>
      <c r="D77" s="1429"/>
      <c r="E77" s="1456"/>
      <c r="F77" s="1443"/>
      <c r="G77" s="1457"/>
      <c r="H77" s="1458"/>
      <c r="I77" s="1458"/>
      <c r="J77" s="1452"/>
      <c r="K77" s="1452"/>
      <c r="L77" s="1452"/>
      <c r="M77" s="1452"/>
      <c r="N77" s="1459"/>
      <c r="O77" s="1460"/>
    </row>
    <row r="78" spans="1:15" ht="14.25" customHeight="1">
      <c r="A78" s="1461"/>
      <c r="B78" s="1441"/>
      <c r="C78" s="1441"/>
      <c r="D78" s="1441"/>
      <c r="E78" s="1442"/>
      <c r="F78" s="1443"/>
      <c r="G78" s="1462" t="s">
        <v>182</v>
      </c>
      <c r="H78" s="1463"/>
      <c r="I78" s="1463"/>
      <c r="J78" s="1452">
        <v>0</v>
      </c>
      <c r="K78" s="1452">
        <v>0</v>
      </c>
      <c r="L78" s="1452">
        <v>0</v>
      </c>
      <c r="M78" s="1452">
        <v>0</v>
      </c>
      <c r="N78" s="1453">
        <v>54</v>
      </c>
      <c r="O78" s="1454" t="s">
        <v>898</v>
      </c>
    </row>
    <row r="79" spans="1:15" ht="12.75" customHeight="1">
      <c r="A79" s="1455" t="s">
        <v>899</v>
      </c>
      <c r="B79" s="1441"/>
      <c r="C79" s="1441"/>
      <c r="D79" s="1441"/>
      <c r="E79" s="1442"/>
      <c r="F79" s="1443"/>
      <c r="G79" s="1464"/>
      <c r="H79" s="1465"/>
      <c r="I79" s="1465"/>
      <c r="J79" s="1452"/>
      <c r="K79" s="1452"/>
      <c r="L79" s="1452"/>
      <c r="M79" s="1452"/>
      <c r="N79" s="1466"/>
      <c r="O79" s="1467"/>
    </row>
    <row r="80" spans="1:15">
      <c r="A80" s="1461"/>
      <c r="B80" s="1441"/>
      <c r="C80" s="1441"/>
      <c r="D80" s="1441"/>
      <c r="E80" s="1442"/>
      <c r="F80" s="1443"/>
      <c r="G80" s="1468"/>
      <c r="H80" s="1469"/>
      <c r="I80" s="1469"/>
      <c r="J80" s="1452"/>
      <c r="K80" s="1452"/>
      <c r="L80" s="1452"/>
      <c r="M80" s="1452"/>
      <c r="N80" s="1459"/>
      <c r="O80" s="1460"/>
    </row>
    <row r="81" spans="1:15">
      <c r="A81" s="1455" t="s">
        <v>900</v>
      </c>
      <c r="B81" s="1470"/>
      <c r="C81" s="1470"/>
      <c r="D81" s="1470"/>
      <c r="E81" s="1471"/>
      <c r="F81" s="1443"/>
      <c r="G81" s="1450" t="s">
        <v>183</v>
      </c>
      <c r="H81" s="1451"/>
      <c r="I81" s="1472"/>
      <c r="J81" s="1452">
        <v>2</v>
      </c>
      <c r="K81" s="1452">
        <v>2</v>
      </c>
      <c r="L81" s="1452">
        <v>5</v>
      </c>
      <c r="M81" s="1452">
        <v>5</v>
      </c>
      <c r="N81" s="1453">
        <v>7</v>
      </c>
      <c r="O81" s="1454">
        <v>3</v>
      </c>
    </row>
    <row r="82" spans="1:15">
      <c r="A82" s="1473"/>
      <c r="B82" s="1470"/>
      <c r="C82" s="1470"/>
      <c r="D82" s="1470"/>
      <c r="E82" s="1471"/>
      <c r="F82" s="1443"/>
      <c r="G82" s="1457"/>
      <c r="H82" s="1458"/>
      <c r="I82" s="1474"/>
      <c r="J82" s="1452"/>
      <c r="K82" s="1452"/>
      <c r="L82" s="1452"/>
      <c r="M82" s="1452"/>
      <c r="N82" s="1459"/>
      <c r="O82" s="1460"/>
    </row>
    <row r="83" spans="1:15">
      <c r="A83" s="1461"/>
      <c r="B83" s="1429"/>
      <c r="C83" s="1429"/>
      <c r="D83" s="1429"/>
      <c r="E83" s="1456"/>
      <c r="F83" s="1443"/>
      <c r="G83" s="1450" t="s">
        <v>184</v>
      </c>
      <c r="H83" s="1451"/>
      <c r="I83" s="1472"/>
      <c r="J83" s="1452">
        <v>3</v>
      </c>
      <c r="K83" s="1452">
        <v>7</v>
      </c>
      <c r="L83" s="1452">
        <v>4</v>
      </c>
      <c r="M83" s="1452">
        <v>4</v>
      </c>
      <c r="N83" s="1453">
        <v>3</v>
      </c>
      <c r="O83" s="1454">
        <v>3</v>
      </c>
    </row>
    <row r="84" spans="1:15" ht="15">
      <c r="A84" s="1461"/>
      <c r="B84" s="1475"/>
      <c r="C84" s="1475"/>
      <c r="D84" s="1475"/>
      <c r="E84" s="1476"/>
      <c r="F84" s="1443"/>
      <c r="G84" s="1457"/>
      <c r="H84" s="1458"/>
      <c r="I84" s="1474"/>
      <c r="J84" s="1452"/>
      <c r="K84" s="1452"/>
      <c r="L84" s="1452"/>
      <c r="M84" s="1452"/>
      <c r="N84" s="1459"/>
      <c r="O84" s="1460"/>
    </row>
    <row r="85" spans="1:15">
      <c r="A85" s="1461"/>
      <c r="B85" s="1429"/>
      <c r="C85" s="1429"/>
      <c r="D85" s="1429"/>
      <c r="E85" s="1456"/>
      <c r="F85" s="1443"/>
      <c r="G85" s="1477" t="s">
        <v>185</v>
      </c>
      <c r="H85" s="1477"/>
      <c r="I85" s="1477"/>
      <c r="J85" s="1452">
        <v>0</v>
      </c>
      <c r="K85" s="1452">
        <v>0</v>
      </c>
      <c r="L85" s="1452">
        <v>0</v>
      </c>
      <c r="M85" s="1452">
        <v>0</v>
      </c>
      <c r="N85" s="1453">
        <v>0</v>
      </c>
      <c r="O85" s="1454">
        <v>0</v>
      </c>
    </row>
    <row r="86" spans="1:15" ht="13.5" thickBot="1">
      <c r="A86" s="1478"/>
      <c r="B86" s="1479"/>
      <c r="C86" s="1479"/>
      <c r="D86" s="1479"/>
      <c r="E86" s="1480"/>
      <c r="F86" s="1481"/>
      <c r="G86" s="1482"/>
      <c r="H86" s="1482"/>
      <c r="I86" s="1482"/>
      <c r="J86" s="1483"/>
      <c r="K86" s="1483"/>
      <c r="L86" s="1483"/>
      <c r="M86" s="1483"/>
      <c r="N86" s="1484"/>
      <c r="O86" s="1485"/>
    </row>
    <row r="88" spans="1:15">
      <c r="D88" s="1486"/>
      <c r="F88" s="1486"/>
      <c r="J88" s="1486"/>
      <c r="K88" s="1486"/>
      <c r="L88" s="1486"/>
      <c r="M88" s="1486"/>
      <c r="N88" s="1486"/>
      <c r="O88" s="1486"/>
    </row>
    <row r="90" spans="1:15">
      <c r="D90" s="1486"/>
    </row>
  </sheetData>
  <mergeCells count="69">
    <mergeCell ref="O83:O84"/>
    <mergeCell ref="G85:I86"/>
    <mergeCell ref="J85:J86"/>
    <mergeCell ref="K85:K86"/>
    <mergeCell ref="L85:L86"/>
    <mergeCell ref="M85:M86"/>
    <mergeCell ref="N85:N86"/>
    <mergeCell ref="O85:O86"/>
    <mergeCell ref="G83:I84"/>
    <mergeCell ref="J83:J84"/>
    <mergeCell ref="K83:K84"/>
    <mergeCell ref="L83:L84"/>
    <mergeCell ref="M83:M84"/>
    <mergeCell ref="N83:N84"/>
    <mergeCell ref="M78:M80"/>
    <mergeCell ref="N78:N80"/>
    <mergeCell ref="O78:O80"/>
    <mergeCell ref="G81:I82"/>
    <mergeCell ref="J81:J82"/>
    <mergeCell ref="K81:K82"/>
    <mergeCell ref="L81:L82"/>
    <mergeCell ref="M81:M82"/>
    <mergeCell ref="N81:N82"/>
    <mergeCell ref="O81:O82"/>
    <mergeCell ref="M74:M75"/>
    <mergeCell ref="N74:N75"/>
    <mergeCell ref="O74:O75"/>
    <mergeCell ref="G76:I77"/>
    <mergeCell ref="J76:J77"/>
    <mergeCell ref="K76:K77"/>
    <mergeCell ref="L76:L77"/>
    <mergeCell ref="M76:M77"/>
    <mergeCell ref="N76:N77"/>
    <mergeCell ref="O76:O77"/>
    <mergeCell ref="A71:B71"/>
    <mergeCell ref="F74:F86"/>
    <mergeCell ref="G74:I75"/>
    <mergeCell ref="J74:J75"/>
    <mergeCell ref="K74:K75"/>
    <mergeCell ref="L74:L75"/>
    <mergeCell ref="G78:I80"/>
    <mergeCell ref="J78:J80"/>
    <mergeCell ref="K78:K80"/>
    <mergeCell ref="L78:L80"/>
    <mergeCell ref="K7:K8"/>
    <mergeCell ref="L7:L8"/>
    <mergeCell ref="M7:M8"/>
    <mergeCell ref="N7:N8"/>
    <mergeCell ref="O7:O8"/>
    <mergeCell ref="G8:G9"/>
    <mergeCell ref="H8:H9"/>
    <mergeCell ref="I8:I9"/>
    <mergeCell ref="J5:O5"/>
    <mergeCell ref="D6:D9"/>
    <mergeCell ref="E6:E9"/>
    <mergeCell ref="F6:I6"/>
    <mergeCell ref="J6:K6"/>
    <mergeCell ref="L6:M6"/>
    <mergeCell ref="N6:O6"/>
    <mergeCell ref="F7:F9"/>
    <mergeCell ref="G7:I7"/>
    <mergeCell ref="J7:J8"/>
    <mergeCell ref="C2:I2"/>
    <mergeCell ref="C3:E3"/>
    <mergeCell ref="C4:F4"/>
    <mergeCell ref="A5:A9"/>
    <mergeCell ref="B5:B9"/>
    <mergeCell ref="C5:C9"/>
    <mergeCell ref="D5:I5"/>
  </mergeCells>
  <conditionalFormatting sqref="K37:K56 M37:O56 L38:L56">
    <cfRule type="containsText" dxfId="0" priority="3" stopIfTrue="1" operator="containsText" text="ДЗ">
      <formula>NOT(ISERROR(SEARCH("ДЗ",K37)))</formula>
    </cfRule>
  </conditionalFormatting>
  <printOptions horizontalCentered="1"/>
  <pageMargins left="0" right="0" top="0" bottom="0" header="0.51181102362204722" footer="0.51181102362204722"/>
  <pageSetup paperSize="9" scale="54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topLeftCell="A16" workbookViewId="0">
      <selection activeCell="Q15" sqref="Q15"/>
    </sheetView>
  </sheetViews>
  <sheetFormatPr defaultRowHeight="15.75"/>
  <cols>
    <col min="1" max="1" width="21" style="109" customWidth="1"/>
    <col min="2" max="2" width="45.5703125" style="109" customWidth="1"/>
    <col min="3" max="3" width="8.5703125" style="109" customWidth="1"/>
    <col min="4" max="4" width="7" style="109" customWidth="1"/>
    <col min="5" max="5" width="9.140625" style="109" customWidth="1"/>
    <col min="6" max="6" width="10.28515625" style="109" customWidth="1"/>
    <col min="7" max="7" width="7" style="109" customWidth="1"/>
    <col min="8" max="8" width="8.140625" style="109" customWidth="1"/>
    <col min="9" max="9" width="12.28515625" style="109" customWidth="1"/>
    <col min="10" max="10" width="9.5703125" style="109" customWidth="1"/>
    <col min="11" max="11" width="9.140625" style="109"/>
    <col min="12" max="12" width="9.7109375" style="109" customWidth="1"/>
    <col min="13" max="13" width="9.85546875" style="109" customWidth="1"/>
    <col min="14" max="16384" width="9.140625" style="109"/>
  </cols>
  <sheetData>
    <row r="1" spans="1:16" s="7" customFormat="1">
      <c r="A1" s="50" t="s">
        <v>390</v>
      </c>
      <c r="B1" s="216"/>
      <c r="C1" s="216"/>
      <c r="D1" s="216"/>
      <c r="E1" s="216"/>
      <c r="F1" s="216"/>
      <c r="G1" s="216"/>
      <c r="H1" s="216"/>
      <c r="I1" s="216"/>
      <c r="J1" s="216" t="s">
        <v>391</v>
      </c>
      <c r="K1" s="216"/>
      <c r="L1" s="216"/>
      <c r="M1" s="217" t="s">
        <v>392</v>
      </c>
      <c r="P1" s="217"/>
    </row>
    <row r="2" spans="1:16" s="7" customFormat="1" ht="23.25" customHeight="1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7" t="s">
        <v>393</v>
      </c>
      <c r="P2" s="217"/>
    </row>
    <row r="3" spans="1:16" s="7" customFormat="1" ht="18" customHeight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7" t="s">
        <v>394</v>
      </c>
      <c r="P3" s="217"/>
    </row>
    <row r="4" spans="1:16" s="7" customFormat="1" ht="36.75" customHeight="1">
      <c r="A4" s="819" t="s">
        <v>395</v>
      </c>
      <c r="B4" s="819"/>
      <c r="C4" s="820" t="s">
        <v>497</v>
      </c>
      <c r="D4" s="820"/>
      <c r="E4" s="820"/>
      <c r="F4" s="820"/>
      <c r="G4" s="820"/>
      <c r="H4" s="820"/>
      <c r="I4" s="820"/>
      <c r="J4" s="820"/>
      <c r="K4" s="820"/>
      <c r="L4" s="820"/>
      <c r="M4" s="820"/>
      <c r="N4" s="420"/>
      <c r="O4" s="420"/>
      <c r="P4" s="420"/>
    </row>
    <row r="5" spans="1:16">
      <c r="A5" s="170"/>
      <c r="B5" s="170"/>
      <c r="C5" s="170"/>
      <c r="D5" s="385"/>
      <c r="E5" s="170"/>
      <c r="F5" s="170"/>
      <c r="G5" s="170"/>
      <c r="H5" s="170"/>
      <c r="I5" s="170"/>
      <c r="J5" s="170"/>
      <c r="K5" s="170"/>
      <c r="L5" s="170"/>
      <c r="M5" s="170"/>
    </row>
    <row r="6" spans="1:16">
      <c r="A6" s="170" t="s">
        <v>0</v>
      </c>
      <c r="B6" s="170" t="s">
        <v>1</v>
      </c>
      <c r="C6" s="1077" t="s">
        <v>2</v>
      </c>
      <c r="D6" s="1077"/>
      <c r="E6" s="1077"/>
      <c r="F6" s="1077"/>
      <c r="G6" s="1077"/>
      <c r="H6" s="1077"/>
      <c r="I6" s="1077"/>
      <c r="J6" s="170" t="s">
        <v>300</v>
      </c>
      <c r="K6" s="170"/>
      <c r="L6" s="170"/>
      <c r="M6" s="170"/>
    </row>
    <row r="7" spans="1:16">
      <c r="A7" s="170"/>
      <c r="B7" s="170"/>
      <c r="C7" s="1078" t="s">
        <v>4</v>
      </c>
      <c r="D7" s="1078"/>
      <c r="E7" s="1078"/>
      <c r="F7" s="170" t="s">
        <v>301</v>
      </c>
      <c r="G7" s="170"/>
      <c r="H7" s="170"/>
      <c r="I7" s="170"/>
      <c r="J7" s="170" t="s">
        <v>6</v>
      </c>
      <c r="K7" s="170"/>
      <c r="L7" s="170" t="s">
        <v>7</v>
      </c>
      <c r="M7" s="170"/>
    </row>
    <row r="8" spans="1:16">
      <c r="A8" s="170" t="s">
        <v>8</v>
      </c>
      <c r="B8" s="170"/>
      <c r="C8" s="1077" t="s">
        <v>9</v>
      </c>
      <c r="D8" s="1077"/>
      <c r="E8" s="1077"/>
      <c r="F8" s="1077"/>
      <c r="G8" s="170" t="s">
        <v>302</v>
      </c>
      <c r="H8" s="170"/>
      <c r="I8" s="170"/>
      <c r="J8" s="170"/>
      <c r="K8" s="170"/>
      <c r="L8" s="170"/>
      <c r="M8" s="170"/>
    </row>
    <row r="9" spans="1:16">
      <c r="A9" s="170"/>
      <c r="B9" s="170"/>
      <c r="C9" s="170"/>
      <c r="D9" s="385"/>
      <c r="E9" s="170"/>
      <c r="F9" s="170"/>
      <c r="G9" s="170"/>
      <c r="H9" s="170"/>
      <c r="I9" s="170"/>
      <c r="J9" s="170"/>
      <c r="K9" s="170"/>
      <c r="L9" s="170"/>
      <c r="M9" s="170"/>
    </row>
    <row r="10" spans="1:16">
      <c r="A10" s="170"/>
      <c r="B10" s="170"/>
      <c r="C10" s="170"/>
      <c r="D10" s="385"/>
      <c r="E10" s="170"/>
      <c r="F10" s="170"/>
      <c r="G10" s="170"/>
      <c r="H10" s="170"/>
      <c r="I10" s="170"/>
      <c r="J10" s="170"/>
      <c r="K10" s="170"/>
      <c r="L10" s="170"/>
      <c r="M10" s="170"/>
    </row>
    <row r="11" spans="1:16" ht="16.5" thickBot="1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</row>
    <row r="12" spans="1:16">
      <c r="A12" s="1079" t="s">
        <v>11</v>
      </c>
      <c r="B12" s="1082" t="s">
        <v>12</v>
      </c>
      <c r="C12" s="1083" t="s">
        <v>13</v>
      </c>
      <c r="D12" s="1087" t="s">
        <v>14</v>
      </c>
      <c r="E12" s="1088"/>
      <c r="F12" s="1088"/>
      <c r="G12" s="1088"/>
      <c r="H12" s="1088"/>
      <c r="I12" s="1088"/>
      <c r="J12" s="1088"/>
      <c r="K12" s="1088"/>
      <c r="L12" s="1088"/>
      <c r="M12" s="1089"/>
    </row>
    <row r="13" spans="1:16">
      <c r="A13" s="1080"/>
      <c r="B13" s="1080"/>
      <c r="C13" s="1084"/>
      <c r="D13" s="1090" t="s">
        <v>16</v>
      </c>
      <c r="E13" s="1085" t="s">
        <v>18</v>
      </c>
      <c r="F13" s="1088" t="s">
        <v>19</v>
      </c>
      <c r="G13" s="1088"/>
      <c r="H13" s="1088"/>
      <c r="I13" s="1089"/>
      <c r="J13" s="1001" t="s">
        <v>20</v>
      </c>
      <c r="K13" s="828"/>
      <c r="L13" s="1001" t="s">
        <v>21</v>
      </c>
      <c r="M13" s="828"/>
    </row>
    <row r="14" spans="1:16">
      <c r="A14" s="1079"/>
      <c r="B14" s="1079"/>
      <c r="C14" s="1085"/>
      <c r="D14" s="1091"/>
      <c r="E14" s="1085"/>
      <c r="F14" s="1063" t="s">
        <v>24</v>
      </c>
      <c r="G14" s="1093" t="s">
        <v>25</v>
      </c>
      <c r="H14" s="1093"/>
      <c r="I14" s="1093"/>
      <c r="J14" s="117" t="s">
        <v>492</v>
      </c>
      <c r="K14" s="117" t="s">
        <v>493</v>
      </c>
      <c r="L14" s="117" t="s">
        <v>494</v>
      </c>
      <c r="M14" s="117" t="s">
        <v>495</v>
      </c>
    </row>
    <row r="15" spans="1:16" ht="128.25">
      <c r="A15" s="1081"/>
      <c r="B15" s="1081"/>
      <c r="C15" s="1086"/>
      <c r="D15" s="1092"/>
      <c r="E15" s="1085"/>
      <c r="F15" s="1064"/>
      <c r="G15" s="118" t="s">
        <v>26</v>
      </c>
      <c r="H15" s="118" t="s">
        <v>27</v>
      </c>
      <c r="I15" s="118" t="s">
        <v>490</v>
      </c>
      <c r="J15" s="117">
        <v>16</v>
      </c>
      <c r="K15" s="117">
        <v>21</v>
      </c>
      <c r="L15" s="117">
        <v>12</v>
      </c>
      <c r="M15" s="117">
        <v>10</v>
      </c>
    </row>
    <row r="16" spans="1:16">
      <c r="A16" s="120">
        <v>1</v>
      </c>
      <c r="B16" s="120">
        <v>2</v>
      </c>
      <c r="C16" s="120">
        <v>3</v>
      </c>
      <c r="D16" s="120">
        <v>4</v>
      </c>
      <c r="E16" s="120">
        <v>5</v>
      </c>
      <c r="F16" s="121">
        <v>6</v>
      </c>
      <c r="G16" s="386">
        <v>7</v>
      </c>
      <c r="H16" s="386">
        <v>8</v>
      </c>
      <c r="I16" s="386">
        <v>9</v>
      </c>
      <c r="J16" s="386">
        <v>12</v>
      </c>
      <c r="K16" s="386">
        <v>13</v>
      </c>
      <c r="L16" s="386">
        <v>14</v>
      </c>
      <c r="M16" s="386">
        <v>15</v>
      </c>
    </row>
    <row r="17" spans="1:13" ht="31.5">
      <c r="A17" s="387" t="s">
        <v>28</v>
      </c>
      <c r="B17" s="388" t="s">
        <v>69</v>
      </c>
      <c r="C17" s="389" t="s">
        <v>187</v>
      </c>
      <c r="D17" s="390">
        <f>SUM(D18:D23)</f>
        <v>642</v>
      </c>
      <c r="E17" s="390">
        <f t="shared" ref="E17:M17" si="0">SUM(E18:E23)</f>
        <v>214</v>
      </c>
      <c r="F17" s="390">
        <f t="shared" si="0"/>
        <v>428</v>
      </c>
      <c r="G17" s="390">
        <f t="shared" si="0"/>
        <v>76</v>
      </c>
      <c r="H17" s="390">
        <f t="shared" si="0"/>
        <v>352</v>
      </c>
      <c r="I17" s="390">
        <f t="shared" si="0"/>
        <v>0</v>
      </c>
      <c r="J17" s="390">
        <f t="shared" si="0"/>
        <v>112</v>
      </c>
      <c r="K17" s="390">
        <f t="shared" si="0"/>
        <v>132</v>
      </c>
      <c r="L17" s="390">
        <f t="shared" si="0"/>
        <v>48</v>
      </c>
      <c r="M17" s="390">
        <f t="shared" si="0"/>
        <v>136</v>
      </c>
    </row>
    <row r="18" spans="1:13">
      <c r="A18" s="92" t="s">
        <v>71</v>
      </c>
      <c r="B18" s="93" t="s">
        <v>233</v>
      </c>
      <c r="C18" s="94" t="s">
        <v>112</v>
      </c>
      <c r="D18" s="94">
        <f>E18+F18</f>
        <v>58</v>
      </c>
      <c r="E18" s="132">
        <v>10</v>
      </c>
      <c r="F18" s="94">
        <v>48</v>
      </c>
      <c r="G18" s="106">
        <f t="shared" ref="G18:G27" si="1">F18-H18</f>
        <v>14</v>
      </c>
      <c r="H18" s="94">
        <v>34</v>
      </c>
      <c r="I18" s="133"/>
      <c r="J18" s="106"/>
      <c r="K18" s="106"/>
      <c r="L18" s="132"/>
      <c r="M18" s="132">
        <v>48</v>
      </c>
    </row>
    <row r="19" spans="1:13">
      <c r="A19" s="92" t="s">
        <v>73</v>
      </c>
      <c r="B19" s="93" t="s">
        <v>44</v>
      </c>
      <c r="C19" s="94" t="s">
        <v>239</v>
      </c>
      <c r="D19" s="94">
        <f t="shared" ref="D19:D23" si="2">E19+F19</f>
        <v>58</v>
      </c>
      <c r="E19" s="132">
        <v>10</v>
      </c>
      <c r="F19" s="94">
        <v>48</v>
      </c>
      <c r="G19" s="106">
        <f t="shared" si="1"/>
        <v>4</v>
      </c>
      <c r="H19" s="94">
        <v>44</v>
      </c>
      <c r="I19" s="133"/>
      <c r="J19" s="106">
        <v>48</v>
      </c>
      <c r="K19" s="106"/>
      <c r="L19" s="106"/>
      <c r="M19" s="106"/>
    </row>
    <row r="20" spans="1:13">
      <c r="A20" s="92" t="s">
        <v>74</v>
      </c>
      <c r="B20" s="93" t="s">
        <v>42</v>
      </c>
      <c r="C20" s="94" t="s">
        <v>303</v>
      </c>
      <c r="D20" s="94">
        <f t="shared" si="2"/>
        <v>146</v>
      </c>
      <c r="E20" s="132">
        <v>28</v>
      </c>
      <c r="F20" s="94">
        <v>118</v>
      </c>
      <c r="G20" s="106">
        <f t="shared" si="1"/>
        <v>0</v>
      </c>
      <c r="H20" s="94">
        <v>118</v>
      </c>
      <c r="I20" s="133"/>
      <c r="J20" s="106">
        <v>32</v>
      </c>
      <c r="K20" s="106">
        <v>42</v>
      </c>
      <c r="L20" s="106">
        <v>24</v>
      </c>
      <c r="M20" s="106">
        <v>20</v>
      </c>
    </row>
    <row r="21" spans="1:13">
      <c r="A21" s="92" t="s">
        <v>76</v>
      </c>
      <c r="B21" s="93" t="s">
        <v>77</v>
      </c>
      <c r="C21" s="94" t="s">
        <v>304</v>
      </c>
      <c r="D21" s="94">
        <f t="shared" si="2"/>
        <v>236</v>
      </c>
      <c r="E21" s="132">
        <v>118</v>
      </c>
      <c r="F21" s="94">
        <v>118</v>
      </c>
      <c r="G21" s="106">
        <f t="shared" si="1"/>
        <v>2</v>
      </c>
      <c r="H21" s="94">
        <v>116</v>
      </c>
      <c r="I21" s="133"/>
      <c r="J21" s="106">
        <v>32</v>
      </c>
      <c r="K21" s="106">
        <v>42</v>
      </c>
      <c r="L21" s="106">
        <v>24</v>
      </c>
      <c r="M21" s="106">
        <v>20</v>
      </c>
    </row>
    <row r="22" spans="1:13">
      <c r="A22" s="92" t="s">
        <v>79</v>
      </c>
      <c r="B22" s="134" t="s">
        <v>80</v>
      </c>
      <c r="C22" s="94" t="s">
        <v>112</v>
      </c>
      <c r="D22" s="94">
        <f t="shared" si="2"/>
        <v>72</v>
      </c>
      <c r="E22" s="132">
        <f>F22/2</f>
        <v>24</v>
      </c>
      <c r="F22" s="130">
        <v>48</v>
      </c>
      <c r="G22" s="106">
        <v>24</v>
      </c>
      <c r="H22" s="130">
        <v>24</v>
      </c>
      <c r="I22" s="131"/>
      <c r="J22" s="106"/>
      <c r="K22" s="106"/>
      <c r="L22" s="106"/>
      <c r="M22" s="106">
        <v>48</v>
      </c>
    </row>
    <row r="23" spans="1:13">
      <c r="A23" s="92" t="s">
        <v>81</v>
      </c>
      <c r="B23" s="136" t="s">
        <v>188</v>
      </c>
      <c r="C23" s="377" t="s">
        <v>239</v>
      </c>
      <c r="D23" s="94">
        <f t="shared" si="2"/>
        <v>72</v>
      </c>
      <c r="E23" s="132">
        <f>F23/2</f>
        <v>24</v>
      </c>
      <c r="F23" s="130">
        <v>48</v>
      </c>
      <c r="G23" s="106">
        <v>32</v>
      </c>
      <c r="H23" s="132">
        <v>16</v>
      </c>
      <c r="I23" s="133"/>
      <c r="J23" s="106"/>
      <c r="K23" s="106">
        <v>48</v>
      </c>
      <c r="L23" s="106"/>
      <c r="M23" s="106"/>
    </row>
    <row r="24" spans="1:13" ht="31.5">
      <c r="A24" s="391" t="s">
        <v>83</v>
      </c>
      <c r="B24" s="392" t="s">
        <v>84</v>
      </c>
      <c r="C24" s="387" t="s">
        <v>238</v>
      </c>
      <c r="D24" s="393">
        <f>SUM(D25:D27)</f>
        <v>255</v>
      </c>
      <c r="E24" s="393">
        <f>SUM(E25:E27)</f>
        <v>85</v>
      </c>
      <c r="F24" s="393">
        <f>SUM(F25:F27)</f>
        <v>170</v>
      </c>
      <c r="G24" s="393">
        <f t="shared" ref="G24:M24" si="3">SUM(G25:G27)</f>
        <v>60</v>
      </c>
      <c r="H24" s="393">
        <f t="shared" si="3"/>
        <v>110</v>
      </c>
      <c r="I24" s="393">
        <f t="shared" si="3"/>
        <v>0</v>
      </c>
      <c r="J24" s="393">
        <f t="shared" si="3"/>
        <v>96</v>
      </c>
      <c r="K24" s="393">
        <f t="shared" si="3"/>
        <v>0</v>
      </c>
      <c r="L24" s="393">
        <f t="shared" si="3"/>
        <v>36</v>
      </c>
      <c r="M24" s="393">
        <f t="shared" si="3"/>
        <v>38</v>
      </c>
    </row>
    <row r="25" spans="1:13">
      <c r="A25" s="404" t="s">
        <v>86</v>
      </c>
      <c r="B25" s="93" t="s">
        <v>48</v>
      </c>
      <c r="C25" s="94" t="s">
        <v>239</v>
      </c>
      <c r="D25" s="94">
        <f t="shared" ref="D25" si="4">E25+F25</f>
        <v>63</v>
      </c>
      <c r="E25" s="132">
        <f>F25/2</f>
        <v>21</v>
      </c>
      <c r="F25" s="94">
        <v>42</v>
      </c>
      <c r="G25" s="106">
        <f t="shared" si="1"/>
        <v>22</v>
      </c>
      <c r="H25" s="94">
        <v>20</v>
      </c>
      <c r="I25" s="132"/>
      <c r="J25" s="106">
        <v>42</v>
      </c>
      <c r="K25" s="106"/>
      <c r="L25" s="106"/>
      <c r="M25" s="106"/>
    </row>
    <row r="26" spans="1:13" ht="31.5">
      <c r="A26" s="404" t="s">
        <v>88</v>
      </c>
      <c r="B26" s="98" t="s">
        <v>116</v>
      </c>
      <c r="C26" s="94" t="s">
        <v>241</v>
      </c>
      <c r="D26" s="94">
        <f t="shared" ref="D26:D27" si="5">E26+F26</f>
        <v>111</v>
      </c>
      <c r="E26" s="132">
        <f t="shared" ref="E26:E27" si="6">F26/2</f>
        <v>37</v>
      </c>
      <c r="F26" s="132">
        <v>74</v>
      </c>
      <c r="G26" s="106">
        <f t="shared" si="1"/>
        <v>24</v>
      </c>
      <c r="H26" s="132">
        <v>50</v>
      </c>
      <c r="I26" s="132"/>
      <c r="J26" s="106"/>
      <c r="K26" s="106"/>
      <c r="L26" s="106">
        <v>36</v>
      </c>
      <c r="M26" s="106">
        <v>38</v>
      </c>
    </row>
    <row r="27" spans="1:13">
      <c r="A27" s="404" t="s">
        <v>240</v>
      </c>
      <c r="B27" s="98" t="s">
        <v>89</v>
      </c>
      <c r="C27" s="377" t="s">
        <v>239</v>
      </c>
      <c r="D27" s="94">
        <f t="shared" si="5"/>
        <v>81</v>
      </c>
      <c r="E27" s="132">
        <f t="shared" si="6"/>
        <v>27</v>
      </c>
      <c r="F27" s="132">
        <v>54</v>
      </c>
      <c r="G27" s="106">
        <f t="shared" si="1"/>
        <v>14</v>
      </c>
      <c r="H27" s="132">
        <v>40</v>
      </c>
      <c r="I27" s="132"/>
      <c r="J27" s="106">
        <v>54</v>
      </c>
      <c r="K27" s="106"/>
      <c r="L27" s="106"/>
      <c r="M27" s="106"/>
    </row>
    <row r="28" spans="1:13">
      <c r="A28" s="391" t="s">
        <v>90</v>
      </c>
      <c r="B28" s="394" t="s">
        <v>91</v>
      </c>
      <c r="C28" s="395" t="s">
        <v>305</v>
      </c>
      <c r="D28" s="396">
        <f t="shared" ref="D28:M28" si="7">D29+D45</f>
        <v>2289</v>
      </c>
      <c r="E28" s="396">
        <f t="shared" si="7"/>
        <v>763</v>
      </c>
      <c r="F28" s="396">
        <f t="shared" si="7"/>
        <v>1526</v>
      </c>
      <c r="G28" s="396">
        <f t="shared" si="7"/>
        <v>960</v>
      </c>
      <c r="H28" s="396">
        <f t="shared" si="7"/>
        <v>546</v>
      </c>
      <c r="I28" s="396">
        <f t="shared" si="7"/>
        <v>20</v>
      </c>
      <c r="J28" s="396">
        <f t="shared" ref="J28:K28" si="8">J29+J45</f>
        <v>368</v>
      </c>
      <c r="K28" s="396">
        <f t="shared" si="8"/>
        <v>624</v>
      </c>
      <c r="L28" s="396">
        <f t="shared" si="7"/>
        <v>348</v>
      </c>
      <c r="M28" s="396">
        <f t="shared" si="7"/>
        <v>186</v>
      </c>
    </row>
    <row r="29" spans="1:13">
      <c r="A29" s="391" t="s">
        <v>93</v>
      </c>
      <c r="B29" s="397" t="s">
        <v>94</v>
      </c>
      <c r="C29" s="395" t="s">
        <v>306</v>
      </c>
      <c r="D29" s="393">
        <f>SUM(D30:D44)</f>
        <v>1092</v>
      </c>
      <c r="E29" s="393">
        <f t="shared" ref="E29:M29" si="9">SUM(E30:E44)</f>
        <v>364</v>
      </c>
      <c r="F29" s="393">
        <f>SUM(F30:F44)</f>
        <v>728</v>
      </c>
      <c r="G29" s="393">
        <f t="shared" si="9"/>
        <v>464</v>
      </c>
      <c r="H29" s="393">
        <f t="shared" si="9"/>
        <v>244</v>
      </c>
      <c r="I29" s="393">
        <f t="shared" si="9"/>
        <v>20</v>
      </c>
      <c r="J29" s="393">
        <f t="shared" ref="J29:K29" si="10">SUM(J30:J44)</f>
        <v>200</v>
      </c>
      <c r="K29" s="393">
        <f t="shared" si="10"/>
        <v>322</v>
      </c>
      <c r="L29" s="393">
        <f t="shared" si="9"/>
        <v>120</v>
      </c>
      <c r="M29" s="393">
        <f t="shared" si="9"/>
        <v>86</v>
      </c>
    </row>
    <row r="30" spans="1:13">
      <c r="A30" s="404" t="s">
        <v>96</v>
      </c>
      <c r="B30" s="378" t="s">
        <v>307</v>
      </c>
      <c r="C30" s="398" t="s">
        <v>308</v>
      </c>
      <c r="D30" s="94">
        <f t="shared" ref="D30" si="11">E30+F30</f>
        <v>84</v>
      </c>
      <c r="E30" s="132">
        <f t="shared" ref="E30:E44" si="12">F30/2</f>
        <v>28</v>
      </c>
      <c r="F30" s="94">
        <v>56</v>
      </c>
      <c r="G30" s="132">
        <f t="shared" ref="G30:G44" si="13">F30-H30</f>
        <v>44</v>
      </c>
      <c r="H30" s="132">
        <v>12</v>
      </c>
      <c r="I30" s="133"/>
      <c r="J30" s="106">
        <v>34</v>
      </c>
      <c r="K30" s="106">
        <v>22</v>
      </c>
      <c r="L30" s="106"/>
      <c r="M30" s="106"/>
    </row>
    <row r="31" spans="1:13">
      <c r="A31" s="404" t="s">
        <v>98</v>
      </c>
      <c r="B31" s="378" t="s">
        <v>309</v>
      </c>
      <c r="C31" s="398" t="s">
        <v>245</v>
      </c>
      <c r="D31" s="94">
        <f t="shared" ref="D31:D44" si="14">E31+F31</f>
        <v>54</v>
      </c>
      <c r="E31" s="132">
        <f t="shared" si="12"/>
        <v>18</v>
      </c>
      <c r="F31" s="94">
        <v>36</v>
      </c>
      <c r="G31" s="132">
        <f t="shared" si="13"/>
        <v>16</v>
      </c>
      <c r="H31" s="132">
        <v>20</v>
      </c>
      <c r="I31" s="133"/>
      <c r="J31" s="106"/>
      <c r="K31" s="106">
        <v>36</v>
      </c>
      <c r="L31" s="106"/>
      <c r="M31" s="106"/>
    </row>
    <row r="32" spans="1:13">
      <c r="A32" s="404" t="s">
        <v>100</v>
      </c>
      <c r="B32" s="378" t="s">
        <v>310</v>
      </c>
      <c r="C32" s="398" t="s">
        <v>245</v>
      </c>
      <c r="D32" s="94">
        <f t="shared" si="14"/>
        <v>54</v>
      </c>
      <c r="E32" s="132">
        <f t="shared" si="12"/>
        <v>18</v>
      </c>
      <c r="F32" s="94">
        <v>36</v>
      </c>
      <c r="G32" s="132">
        <f t="shared" si="13"/>
        <v>24</v>
      </c>
      <c r="H32" s="132">
        <v>12</v>
      </c>
      <c r="I32" s="133"/>
      <c r="J32" s="106"/>
      <c r="K32" s="106">
        <v>36</v>
      </c>
      <c r="L32" s="106"/>
      <c r="M32" s="106"/>
    </row>
    <row r="33" spans="1:13" ht="31.5">
      <c r="A33" s="404" t="s">
        <v>102</v>
      </c>
      <c r="B33" s="378" t="s">
        <v>258</v>
      </c>
      <c r="C33" s="379" t="s">
        <v>311</v>
      </c>
      <c r="D33" s="94">
        <f t="shared" si="14"/>
        <v>54</v>
      </c>
      <c r="E33" s="132">
        <f t="shared" si="12"/>
        <v>18</v>
      </c>
      <c r="F33" s="94">
        <v>36</v>
      </c>
      <c r="G33" s="132">
        <f t="shared" si="13"/>
        <v>16</v>
      </c>
      <c r="H33" s="132">
        <v>20</v>
      </c>
      <c r="I33" s="133"/>
      <c r="J33" s="106">
        <v>36</v>
      </c>
      <c r="K33" s="106"/>
      <c r="L33" s="106"/>
      <c r="M33" s="106"/>
    </row>
    <row r="34" spans="1:13" ht="31.5">
      <c r="A34" s="404" t="s">
        <v>104</v>
      </c>
      <c r="B34" s="378" t="s">
        <v>111</v>
      </c>
      <c r="C34" s="377" t="s">
        <v>112</v>
      </c>
      <c r="D34" s="94">
        <f t="shared" si="14"/>
        <v>54</v>
      </c>
      <c r="E34" s="132">
        <f t="shared" si="12"/>
        <v>18</v>
      </c>
      <c r="F34" s="94">
        <v>36</v>
      </c>
      <c r="G34" s="132">
        <f t="shared" si="13"/>
        <v>24</v>
      </c>
      <c r="H34" s="132">
        <v>12</v>
      </c>
      <c r="I34" s="133"/>
      <c r="J34" s="106"/>
      <c r="K34" s="106">
        <v>36</v>
      </c>
      <c r="L34" s="106"/>
      <c r="M34" s="106"/>
    </row>
    <row r="35" spans="1:13">
      <c r="A35" s="404" t="s">
        <v>106</v>
      </c>
      <c r="B35" s="378" t="s">
        <v>312</v>
      </c>
      <c r="C35" s="377" t="s">
        <v>313</v>
      </c>
      <c r="D35" s="94">
        <f t="shared" si="14"/>
        <v>69</v>
      </c>
      <c r="E35" s="132">
        <f t="shared" si="12"/>
        <v>23</v>
      </c>
      <c r="F35" s="94">
        <v>46</v>
      </c>
      <c r="G35" s="132">
        <f t="shared" si="13"/>
        <v>34</v>
      </c>
      <c r="H35" s="132">
        <v>12</v>
      </c>
      <c r="I35" s="133"/>
      <c r="J35" s="106"/>
      <c r="K35" s="106">
        <v>46</v>
      </c>
      <c r="L35" s="106"/>
      <c r="M35" s="106"/>
    </row>
    <row r="36" spans="1:13" ht="31.5">
      <c r="A36" s="404" t="s">
        <v>108</v>
      </c>
      <c r="B36" s="378" t="s">
        <v>314</v>
      </c>
      <c r="C36" s="377" t="s">
        <v>313</v>
      </c>
      <c r="D36" s="94">
        <f t="shared" si="14"/>
        <v>87</v>
      </c>
      <c r="E36" s="132">
        <f t="shared" si="12"/>
        <v>29</v>
      </c>
      <c r="F36" s="94">
        <v>58</v>
      </c>
      <c r="G36" s="132">
        <f t="shared" si="13"/>
        <v>40</v>
      </c>
      <c r="H36" s="94">
        <v>18</v>
      </c>
      <c r="I36" s="107"/>
      <c r="J36" s="106"/>
      <c r="K36" s="106">
        <v>58</v>
      </c>
      <c r="L36" s="106"/>
      <c r="M36" s="106"/>
    </row>
    <row r="37" spans="1:13">
      <c r="A37" s="404" t="s">
        <v>110</v>
      </c>
      <c r="B37" s="378" t="s">
        <v>315</v>
      </c>
      <c r="C37" s="377" t="s">
        <v>316</v>
      </c>
      <c r="D37" s="94">
        <f t="shared" si="14"/>
        <v>54</v>
      </c>
      <c r="E37" s="132">
        <f t="shared" si="12"/>
        <v>18</v>
      </c>
      <c r="F37" s="94">
        <v>36</v>
      </c>
      <c r="G37" s="132">
        <f>F37-H37</f>
        <v>18</v>
      </c>
      <c r="H37" s="94">
        <v>18</v>
      </c>
      <c r="I37" s="107"/>
      <c r="J37" s="106"/>
      <c r="K37" s="106"/>
      <c r="L37" s="106">
        <v>36</v>
      </c>
      <c r="M37" s="106"/>
    </row>
    <row r="38" spans="1:13">
      <c r="A38" s="404" t="s">
        <v>113</v>
      </c>
      <c r="B38" s="378" t="s">
        <v>317</v>
      </c>
      <c r="C38" s="377" t="s">
        <v>318</v>
      </c>
      <c r="D38" s="94">
        <f t="shared" si="14"/>
        <v>72</v>
      </c>
      <c r="E38" s="132">
        <f t="shared" si="12"/>
        <v>24</v>
      </c>
      <c r="F38" s="94">
        <v>48</v>
      </c>
      <c r="G38" s="132">
        <f>F38-H38</f>
        <v>38</v>
      </c>
      <c r="H38" s="132">
        <v>10</v>
      </c>
      <c r="I38" s="107"/>
      <c r="J38" s="106"/>
      <c r="K38" s="106"/>
      <c r="L38" s="106">
        <v>48</v>
      </c>
      <c r="M38" s="106"/>
    </row>
    <row r="39" spans="1:13">
      <c r="A39" s="404" t="s">
        <v>115</v>
      </c>
      <c r="B39" s="378" t="s">
        <v>319</v>
      </c>
      <c r="C39" s="398" t="s">
        <v>320</v>
      </c>
      <c r="D39" s="94">
        <f t="shared" si="14"/>
        <v>129</v>
      </c>
      <c r="E39" s="132">
        <f t="shared" si="12"/>
        <v>43</v>
      </c>
      <c r="F39" s="132">
        <f>86</f>
        <v>86</v>
      </c>
      <c r="G39" s="132">
        <f>F39-H39-I39</f>
        <v>38</v>
      </c>
      <c r="H39" s="132">
        <v>28</v>
      </c>
      <c r="I39" s="132">
        <v>20</v>
      </c>
      <c r="J39" s="106">
        <v>66</v>
      </c>
      <c r="K39" s="106">
        <v>20</v>
      </c>
      <c r="L39" s="106"/>
      <c r="M39" s="106"/>
    </row>
    <row r="40" spans="1:13">
      <c r="A40" s="404" t="s">
        <v>118</v>
      </c>
      <c r="B40" s="378" t="s">
        <v>121</v>
      </c>
      <c r="C40" s="94" t="s">
        <v>112</v>
      </c>
      <c r="D40" s="94">
        <f t="shared" si="14"/>
        <v>102</v>
      </c>
      <c r="E40" s="132">
        <f t="shared" si="12"/>
        <v>34</v>
      </c>
      <c r="F40" s="132">
        <v>68</v>
      </c>
      <c r="G40" s="132">
        <f t="shared" si="13"/>
        <v>46</v>
      </c>
      <c r="H40" s="132">
        <v>22</v>
      </c>
      <c r="I40" s="107"/>
      <c r="J40" s="106"/>
      <c r="K40" s="106">
        <v>68</v>
      </c>
      <c r="L40" s="106"/>
      <c r="M40" s="106"/>
    </row>
    <row r="41" spans="1:13">
      <c r="A41" s="404" t="s">
        <v>120</v>
      </c>
      <c r="B41" s="378" t="s">
        <v>321</v>
      </c>
      <c r="C41" s="398" t="s">
        <v>320</v>
      </c>
      <c r="D41" s="94">
        <f t="shared" si="14"/>
        <v>96</v>
      </c>
      <c r="E41" s="132">
        <f t="shared" si="12"/>
        <v>32</v>
      </c>
      <c r="F41" s="94">
        <v>64</v>
      </c>
      <c r="G41" s="132">
        <f t="shared" si="13"/>
        <v>32</v>
      </c>
      <c r="H41" s="94">
        <v>32</v>
      </c>
      <c r="I41" s="107"/>
      <c r="J41" s="106">
        <v>64</v>
      </c>
      <c r="K41" s="106"/>
      <c r="L41" s="106"/>
      <c r="M41" s="106"/>
    </row>
    <row r="42" spans="1:13">
      <c r="A42" s="404" t="s">
        <v>122</v>
      </c>
      <c r="B42" s="378" t="s">
        <v>322</v>
      </c>
      <c r="C42" s="398" t="s">
        <v>313</v>
      </c>
      <c r="D42" s="94">
        <f t="shared" si="14"/>
        <v>75</v>
      </c>
      <c r="E42" s="132">
        <f t="shared" si="12"/>
        <v>25</v>
      </c>
      <c r="F42" s="399">
        <v>50</v>
      </c>
      <c r="G42" s="132">
        <f t="shared" si="13"/>
        <v>22</v>
      </c>
      <c r="H42" s="106">
        <v>28</v>
      </c>
      <c r="I42" s="107"/>
      <c r="J42" s="106"/>
      <c r="K42" s="106"/>
      <c r="L42" s="106"/>
      <c r="M42" s="106">
        <v>50</v>
      </c>
    </row>
    <row r="43" spans="1:13">
      <c r="A43" s="404" t="s">
        <v>124</v>
      </c>
      <c r="B43" s="378" t="s">
        <v>323</v>
      </c>
      <c r="C43" s="377" t="s">
        <v>112</v>
      </c>
      <c r="D43" s="94">
        <f t="shared" si="14"/>
        <v>54</v>
      </c>
      <c r="E43" s="132">
        <f t="shared" si="12"/>
        <v>18</v>
      </c>
      <c r="F43" s="106">
        <v>36</v>
      </c>
      <c r="G43" s="132">
        <f t="shared" si="13"/>
        <v>36</v>
      </c>
      <c r="H43" s="106"/>
      <c r="I43" s="107"/>
      <c r="J43" s="106"/>
      <c r="K43" s="106"/>
      <c r="L43" s="106"/>
      <c r="M43" s="106">
        <v>36</v>
      </c>
    </row>
    <row r="44" spans="1:13">
      <c r="A44" s="404" t="s">
        <v>200</v>
      </c>
      <c r="B44" s="378" t="s">
        <v>324</v>
      </c>
      <c r="C44" s="377" t="s">
        <v>316</v>
      </c>
      <c r="D44" s="94">
        <f t="shared" si="14"/>
        <v>54</v>
      </c>
      <c r="E44" s="132">
        <f t="shared" si="12"/>
        <v>18</v>
      </c>
      <c r="F44" s="106">
        <v>36</v>
      </c>
      <c r="G44" s="132">
        <f t="shared" si="13"/>
        <v>36</v>
      </c>
      <c r="H44" s="106"/>
      <c r="I44" s="107"/>
      <c r="J44" s="106"/>
      <c r="K44" s="106"/>
      <c r="L44" s="106">
        <v>36</v>
      </c>
      <c r="M44" s="106"/>
    </row>
    <row r="45" spans="1:13">
      <c r="A45" s="391" t="s">
        <v>130</v>
      </c>
      <c r="B45" s="400" t="s">
        <v>131</v>
      </c>
      <c r="C45" s="401" t="s">
        <v>325</v>
      </c>
      <c r="D45" s="380">
        <f t="shared" ref="D45:M45" si="15">D46+D52+D56+D60+D65</f>
        <v>1197</v>
      </c>
      <c r="E45" s="380">
        <f t="shared" si="15"/>
        <v>399</v>
      </c>
      <c r="F45" s="380">
        <f t="shared" si="15"/>
        <v>798</v>
      </c>
      <c r="G45" s="380">
        <f t="shared" si="15"/>
        <v>496</v>
      </c>
      <c r="H45" s="380">
        <f t="shared" si="15"/>
        <v>302</v>
      </c>
      <c r="I45" s="380">
        <f t="shared" si="15"/>
        <v>0</v>
      </c>
      <c r="J45" s="380">
        <f t="shared" ref="J45:K45" si="16">J46+J52+J56+J60+J65</f>
        <v>168</v>
      </c>
      <c r="K45" s="380">
        <f t="shared" si="16"/>
        <v>302</v>
      </c>
      <c r="L45" s="380">
        <f t="shared" si="15"/>
        <v>228</v>
      </c>
      <c r="M45" s="380">
        <f t="shared" si="15"/>
        <v>100</v>
      </c>
    </row>
    <row r="46" spans="1:13" ht="31.5">
      <c r="A46" s="391" t="s">
        <v>133</v>
      </c>
      <c r="B46" s="400" t="s">
        <v>326</v>
      </c>
      <c r="C46" s="402" t="s">
        <v>264</v>
      </c>
      <c r="D46" s="396">
        <f t="shared" ref="D46:I46" si="17">SUM(D47:D49)</f>
        <v>246</v>
      </c>
      <c r="E46" s="396">
        <f t="shared" si="17"/>
        <v>82</v>
      </c>
      <c r="F46" s="396">
        <f t="shared" si="17"/>
        <v>164</v>
      </c>
      <c r="G46" s="396">
        <f t="shared" si="17"/>
        <v>94</v>
      </c>
      <c r="H46" s="396">
        <f t="shared" si="17"/>
        <v>70</v>
      </c>
      <c r="I46" s="396">
        <f t="shared" si="17"/>
        <v>0</v>
      </c>
      <c r="J46" s="396">
        <f t="shared" ref="J46:K46" si="18">SUM(J47:J49)</f>
        <v>34</v>
      </c>
      <c r="K46" s="396">
        <f t="shared" si="18"/>
        <v>82</v>
      </c>
      <c r="L46" s="396">
        <f t="shared" ref="L46:M46" si="19">SUM(L47:L49)</f>
        <v>48</v>
      </c>
      <c r="M46" s="396">
        <f t="shared" si="19"/>
        <v>0</v>
      </c>
    </row>
    <row r="47" spans="1:13" ht="31.5">
      <c r="A47" s="381" t="s">
        <v>136</v>
      </c>
      <c r="B47" s="382" t="s">
        <v>327</v>
      </c>
      <c r="C47" s="403" t="s">
        <v>313</v>
      </c>
      <c r="D47" s="94">
        <f t="shared" ref="D47" si="20">E47+F47</f>
        <v>105</v>
      </c>
      <c r="E47" s="132">
        <f t="shared" ref="E47:E49" si="21">F47/2</f>
        <v>35</v>
      </c>
      <c r="F47" s="132">
        <v>70</v>
      </c>
      <c r="G47" s="132">
        <f>F47-H47</f>
        <v>50</v>
      </c>
      <c r="H47" s="132">
        <v>20</v>
      </c>
      <c r="I47" s="133"/>
      <c r="J47" s="106">
        <v>34</v>
      </c>
      <c r="K47" s="106">
        <v>36</v>
      </c>
      <c r="L47" s="106"/>
      <c r="M47" s="106"/>
    </row>
    <row r="48" spans="1:13" ht="31.5">
      <c r="A48" s="381" t="s">
        <v>328</v>
      </c>
      <c r="B48" s="382" t="s">
        <v>329</v>
      </c>
      <c r="C48" s="403" t="s">
        <v>313</v>
      </c>
      <c r="D48" s="94">
        <f t="shared" ref="D48:D49" si="22">E48+F48</f>
        <v>69</v>
      </c>
      <c r="E48" s="132">
        <f t="shared" si="21"/>
        <v>23</v>
      </c>
      <c r="F48" s="132">
        <v>46</v>
      </c>
      <c r="G48" s="132">
        <f>F48-H48</f>
        <v>16</v>
      </c>
      <c r="H48" s="132">
        <v>30</v>
      </c>
      <c r="I48" s="133"/>
      <c r="J48" s="106"/>
      <c r="K48" s="106">
        <v>46</v>
      </c>
      <c r="L48" s="106"/>
      <c r="M48" s="106"/>
    </row>
    <row r="49" spans="1:13" ht="31.5">
      <c r="A49" s="381" t="s">
        <v>330</v>
      </c>
      <c r="B49" s="382" t="s">
        <v>331</v>
      </c>
      <c r="C49" s="155" t="s">
        <v>57</v>
      </c>
      <c r="D49" s="94">
        <f t="shared" si="22"/>
        <v>72</v>
      </c>
      <c r="E49" s="132">
        <f t="shared" si="21"/>
        <v>24</v>
      </c>
      <c r="F49" s="132">
        <v>48</v>
      </c>
      <c r="G49" s="132">
        <f>F49-H49</f>
        <v>28</v>
      </c>
      <c r="H49" s="132">
        <v>20</v>
      </c>
      <c r="I49" s="133"/>
      <c r="J49" s="106"/>
      <c r="K49" s="106"/>
      <c r="L49" s="106">
        <v>48</v>
      </c>
      <c r="M49" s="106"/>
    </row>
    <row r="50" spans="1:13">
      <c r="A50" s="404" t="s">
        <v>139</v>
      </c>
      <c r="B50" s="382"/>
      <c r="C50" s="155" t="s">
        <v>57</v>
      </c>
      <c r="D50" s="142"/>
      <c r="E50" s="142"/>
      <c r="F50" s="132">
        <v>36</v>
      </c>
      <c r="G50" s="132"/>
      <c r="H50" s="132"/>
      <c r="I50" s="133"/>
      <c r="J50" s="106"/>
      <c r="K50" s="106">
        <v>36</v>
      </c>
      <c r="L50" s="106"/>
      <c r="M50" s="106"/>
    </row>
    <row r="51" spans="1:13">
      <c r="A51" s="405" t="s">
        <v>140</v>
      </c>
      <c r="B51" s="383"/>
      <c r="C51" s="155" t="s">
        <v>57</v>
      </c>
      <c r="D51" s="142"/>
      <c r="E51" s="142"/>
      <c r="F51" s="132">
        <v>36</v>
      </c>
      <c r="G51" s="132"/>
      <c r="H51" s="132"/>
      <c r="I51" s="133"/>
      <c r="J51" s="106"/>
      <c r="K51" s="106"/>
      <c r="L51" s="106"/>
      <c r="M51" s="106">
        <v>36</v>
      </c>
    </row>
    <row r="52" spans="1:13" ht="31.5">
      <c r="A52" s="391" t="s">
        <v>141</v>
      </c>
      <c r="B52" s="400" t="s">
        <v>332</v>
      </c>
      <c r="C52" s="406" t="s">
        <v>264</v>
      </c>
      <c r="D52" s="396">
        <f>SUM(D53:D54)</f>
        <v>336</v>
      </c>
      <c r="E52" s="396">
        <f t="shared" ref="E52:M52" si="23">SUM(E53:E54)</f>
        <v>112</v>
      </c>
      <c r="F52" s="396">
        <f>SUM(F53:F54)</f>
        <v>224</v>
      </c>
      <c r="G52" s="396">
        <f t="shared" si="23"/>
        <v>184</v>
      </c>
      <c r="H52" s="396">
        <f t="shared" si="23"/>
        <v>40</v>
      </c>
      <c r="I52" s="396">
        <f t="shared" si="23"/>
        <v>0</v>
      </c>
      <c r="J52" s="396">
        <f t="shared" si="23"/>
        <v>98</v>
      </c>
      <c r="K52" s="396">
        <f t="shared" si="23"/>
        <v>90</v>
      </c>
      <c r="L52" s="396">
        <f t="shared" si="23"/>
        <v>36</v>
      </c>
      <c r="M52" s="396">
        <f t="shared" si="23"/>
        <v>0</v>
      </c>
    </row>
    <row r="53" spans="1:13" ht="31.5">
      <c r="A53" s="381" t="s">
        <v>143</v>
      </c>
      <c r="B53" s="382" t="s">
        <v>333</v>
      </c>
      <c r="C53" s="377" t="s">
        <v>308</v>
      </c>
      <c r="D53" s="94">
        <f t="shared" ref="D53" si="24">E53+F53</f>
        <v>147</v>
      </c>
      <c r="E53" s="132">
        <f t="shared" ref="E53:E54" si="25">F53/2</f>
        <v>49</v>
      </c>
      <c r="F53" s="142">
        <v>98</v>
      </c>
      <c r="G53" s="142">
        <f>F53-H53</f>
        <v>78</v>
      </c>
      <c r="H53" s="142">
        <v>20</v>
      </c>
      <c r="I53" s="133"/>
      <c r="J53" s="106">
        <v>98</v>
      </c>
      <c r="K53" s="106"/>
      <c r="L53" s="106"/>
      <c r="M53" s="106"/>
    </row>
    <row r="54" spans="1:13" ht="31.5">
      <c r="A54" s="381" t="s">
        <v>334</v>
      </c>
      <c r="B54" s="382" t="s">
        <v>335</v>
      </c>
      <c r="C54" s="377" t="s">
        <v>308</v>
      </c>
      <c r="D54" s="94">
        <f t="shared" ref="D54" si="26">E54+F54</f>
        <v>189</v>
      </c>
      <c r="E54" s="132">
        <f t="shared" si="25"/>
        <v>63</v>
      </c>
      <c r="F54" s="132">
        <v>126</v>
      </c>
      <c r="G54" s="142">
        <f>F54-H54</f>
        <v>106</v>
      </c>
      <c r="H54" s="132">
        <v>20</v>
      </c>
      <c r="I54" s="133"/>
      <c r="J54" s="106"/>
      <c r="K54" s="106">
        <v>90</v>
      </c>
      <c r="L54" s="106">
        <v>36</v>
      </c>
      <c r="M54" s="106"/>
    </row>
    <row r="55" spans="1:13">
      <c r="A55" s="404" t="s">
        <v>147</v>
      </c>
      <c r="B55" s="98"/>
      <c r="C55" s="155" t="s">
        <v>57</v>
      </c>
      <c r="D55" s="142"/>
      <c r="E55" s="142"/>
      <c r="F55" s="132">
        <v>72</v>
      </c>
      <c r="G55" s="132"/>
      <c r="H55" s="132"/>
      <c r="I55" s="133"/>
      <c r="J55" s="106"/>
      <c r="K55" s="106"/>
      <c r="L55" s="106"/>
      <c r="M55" s="106">
        <v>72</v>
      </c>
    </row>
    <row r="56" spans="1:13" ht="47.25">
      <c r="A56" s="391" t="s">
        <v>148</v>
      </c>
      <c r="B56" s="400" t="s">
        <v>336</v>
      </c>
      <c r="C56" s="406" t="s">
        <v>284</v>
      </c>
      <c r="D56" s="393">
        <f>SUM(D57:D58)</f>
        <v>213</v>
      </c>
      <c r="E56" s="393">
        <f t="shared" ref="E56:M56" si="27">SUM(E57:E58)</f>
        <v>71</v>
      </c>
      <c r="F56" s="393">
        <f>SUM(F57:F58)</f>
        <v>142</v>
      </c>
      <c r="G56" s="393">
        <f t="shared" si="27"/>
        <v>68</v>
      </c>
      <c r="H56" s="393">
        <f t="shared" si="27"/>
        <v>74</v>
      </c>
      <c r="I56" s="393">
        <f t="shared" si="27"/>
        <v>0</v>
      </c>
      <c r="J56" s="393">
        <f t="shared" si="27"/>
        <v>36</v>
      </c>
      <c r="K56" s="393">
        <f t="shared" si="27"/>
        <v>76</v>
      </c>
      <c r="L56" s="393">
        <f t="shared" si="27"/>
        <v>30</v>
      </c>
      <c r="M56" s="393">
        <f t="shared" si="27"/>
        <v>0</v>
      </c>
    </row>
    <row r="57" spans="1:13" ht="47.25">
      <c r="A57" s="381" t="s">
        <v>150</v>
      </c>
      <c r="B57" s="382" t="s">
        <v>337</v>
      </c>
      <c r="C57" s="377" t="s">
        <v>308</v>
      </c>
      <c r="D57" s="411">
        <f t="shared" ref="D57" si="28">E57+F57</f>
        <v>108</v>
      </c>
      <c r="E57" s="132">
        <f t="shared" ref="E57:E58" si="29">F57/2</f>
        <v>36</v>
      </c>
      <c r="F57" s="142">
        <v>72</v>
      </c>
      <c r="G57" s="142">
        <f>F57-H57</f>
        <v>24</v>
      </c>
      <c r="H57" s="142">
        <v>48</v>
      </c>
      <c r="I57" s="265">
        <f>SUM(I58:I58)</f>
        <v>0</v>
      </c>
      <c r="J57" s="106">
        <v>36</v>
      </c>
      <c r="K57" s="106">
        <v>36</v>
      </c>
      <c r="L57" s="106"/>
      <c r="M57" s="106"/>
    </row>
    <row r="58" spans="1:13" ht="31.5">
      <c r="A58" s="381" t="s">
        <v>287</v>
      </c>
      <c r="B58" s="382" t="s">
        <v>338</v>
      </c>
      <c r="C58" s="377" t="s">
        <v>308</v>
      </c>
      <c r="D58" s="411">
        <f t="shared" ref="D58" si="30">E58+F58</f>
        <v>105</v>
      </c>
      <c r="E58" s="132">
        <f t="shared" si="29"/>
        <v>35</v>
      </c>
      <c r="F58" s="130">
        <v>70</v>
      </c>
      <c r="G58" s="142">
        <f>F58-H58</f>
        <v>44</v>
      </c>
      <c r="H58" s="130">
        <v>26</v>
      </c>
      <c r="I58" s="131"/>
      <c r="J58" s="106"/>
      <c r="K58" s="106">
        <v>40</v>
      </c>
      <c r="L58" s="106">
        <v>30</v>
      </c>
      <c r="M58" s="106"/>
    </row>
    <row r="59" spans="1:13">
      <c r="A59" s="404" t="s">
        <v>152</v>
      </c>
      <c r="B59" s="98"/>
      <c r="C59" s="155" t="s">
        <v>57</v>
      </c>
      <c r="D59" s="142"/>
      <c r="E59" s="142"/>
      <c r="F59" s="132">
        <v>72</v>
      </c>
      <c r="G59" s="132"/>
      <c r="H59" s="132"/>
      <c r="I59" s="133"/>
      <c r="J59" s="106"/>
      <c r="K59" s="106">
        <v>36</v>
      </c>
      <c r="L59" s="106">
        <v>36</v>
      </c>
      <c r="M59" s="106"/>
    </row>
    <row r="60" spans="1:13" ht="47.25">
      <c r="A60" s="391" t="s">
        <v>154</v>
      </c>
      <c r="B60" s="400" t="s">
        <v>339</v>
      </c>
      <c r="C60" s="406" t="s">
        <v>264</v>
      </c>
      <c r="D60" s="407">
        <f>SUM(D61:D63)</f>
        <v>234</v>
      </c>
      <c r="E60" s="407">
        <f t="shared" ref="E60:M60" si="31">SUM(E61:E63)</f>
        <v>78</v>
      </c>
      <c r="F60" s="407">
        <f>SUM(F61:F63)</f>
        <v>156</v>
      </c>
      <c r="G60" s="407">
        <f t="shared" si="31"/>
        <v>108</v>
      </c>
      <c r="H60" s="407">
        <f t="shared" si="31"/>
        <v>48</v>
      </c>
      <c r="I60" s="407">
        <f t="shared" si="31"/>
        <v>0</v>
      </c>
      <c r="J60" s="407">
        <f t="shared" si="31"/>
        <v>0</v>
      </c>
      <c r="K60" s="407">
        <f t="shared" si="31"/>
        <v>0</v>
      </c>
      <c r="L60" s="407">
        <f t="shared" si="31"/>
        <v>56</v>
      </c>
      <c r="M60" s="407">
        <f t="shared" si="31"/>
        <v>100</v>
      </c>
    </row>
    <row r="61" spans="1:13" ht="47.25">
      <c r="A61" s="381" t="s">
        <v>156</v>
      </c>
      <c r="B61" s="382" t="s">
        <v>340</v>
      </c>
      <c r="C61" s="160" t="s">
        <v>341</v>
      </c>
      <c r="D61" s="411">
        <f t="shared" ref="D61" si="32">E61+F61</f>
        <v>84</v>
      </c>
      <c r="E61" s="132">
        <f t="shared" ref="E61:E63" si="33">F61/2</f>
        <v>28</v>
      </c>
      <c r="F61" s="106">
        <v>56</v>
      </c>
      <c r="G61" s="106">
        <f>F61-H61</f>
        <v>40</v>
      </c>
      <c r="H61" s="106">
        <v>16</v>
      </c>
      <c r="I61" s="107"/>
      <c r="J61" s="106"/>
      <c r="K61" s="106"/>
      <c r="L61" s="106">
        <v>56</v>
      </c>
      <c r="M61" s="132"/>
    </row>
    <row r="62" spans="1:13" ht="31.5">
      <c r="A62" s="381" t="s">
        <v>342</v>
      </c>
      <c r="B62" s="382" t="s">
        <v>343</v>
      </c>
      <c r="C62" s="160" t="s">
        <v>36</v>
      </c>
      <c r="D62" s="411">
        <f t="shared" ref="D62:D63" si="34">E62+F62</f>
        <v>69</v>
      </c>
      <c r="E62" s="132">
        <f t="shared" si="33"/>
        <v>23</v>
      </c>
      <c r="F62" s="106">
        <v>46</v>
      </c>
      <c r="G62" s="106">
        <f>F62-H62</f>
        <v>30</v>
      </c>
      <c r="H62" s="106">
        <v>16</v>
      </c>
      <c r="I62" s="107"/>
      <c r="J62" s="106"/>
      <c r="K62" s="106"/>
      <c r="L62" s="106"/>
      <c r="M62" s="132">
        <v>46</v>
      </c>
    </row>
    <row r="63" spans="1:13" ht="31.5">
      <c r="A63" s="381" t="s">
        <v>344</v>
      </c>
      <c r="B63" s="382" t="s">
        <v>345</v>
      </c>
      <c r="C63" s="160" t="s">
        <v>36</v>
      </c>
      <c r="D63" s="411">
        <f t="shared" si="34"/>
        <v>81</v>
      </c>
      <c r="E63" s="132">
        <f t="shared" si="33"/>
        <v>27</v>
      </c>
      <c r="F63" s="106">
        <v>54</v>
      </c>
      <c r="G63" s="106">
        <f>F63-H63</f>
        <v>38</v>
      </c>
      <c r="H63" s="106">
        <v>16</v>
      </c>
      <c r="I63" s="107"/>
      <c r="J63" s="106"/>
      <c r="K63" s="106"/>
      <c r="L63" s="106"/>
      <c r="M63" s="132">
        <v>54</v>
      </c>
    </row>
    <row r="64" spans="1:13">
      <c r="A64" s="404" t="s">
        <v>159</v>
      </c>
      <c r="B64" s="98"/>
      <c r="C64" s="155" t="s">
        <v>57</v>
      </c>
      <c r="D64" s="142"/>
      <c r="E64" s="142"/>
      <c r="F64" s="132">
        <v>72</v>
      </c>
      <c r="G64" s="132"/>
      <c r="H64" s="132"/>
      <c r="I64" s="133"/>
      <c r="J64" s="106"/>
      <c r="K64" s="106"/>
      <c r="L64" s="106">
        <v>36</v>
      </c>
      <c r="M64" s="106">
        <v>36</v>
      </c>
    </row>
    <row r="65" spans="1:13" ht="63">
      <c r="A65" s="391" t="s">
        <v>161</v>
      </c>
      <c r="B65" s="400" t="s">
        <v>496</v>
      </c>
      <c r="C65" s="406" t="s">
        <v>264</v>
      </c>
      <c r="D65" s="396">
        <f>SUM(D66)</f>
        <v>168</v>
      </c>
      <c r="E65" s="396">
        <f t="shared" ref="E65:M65" si="35">SUM(E66)</f>
        <v>56</v>
      </c>
      <c r="F65" s="396">
        <f t="shared" si="35"/>
        <v>112</v>
      </c>
      <c r="G65" s="396">
        <f t="shared" si="35"/>
        <v>42</v>
      </c>
      <c r="H65" s="396">
        <f t="shared" si="35"/>
        <v>70</v>
      </c>
      <c r="I65" s="396">
        <f t="shared" si="35"/>
        <v>0</v>
      </c>
      <c r="J65" s="396">
        <f t="shared" si="35"/>
        <v>0</v>
      </c>
      <c r="K65" s="396">
        <f t="shared" si="35"/>
        <v>54</v>
      </c>
      <c r="L65" s="396">
        <f t="shared" si="35"/>
        <v>58</v>
      </c>
      <c r="M65" s="396">
        <f t="shared" si="35"/>
        <v>0</v>
      </c>
    </row>
    <row r="66" spans="1:13">
      <c r="A66" s="381" t="s">
        <v>216</v>
      </c>
      <c r="B66" s="384" t="s">
        <v>346</v>
      </c>
      <c r="C66" s="155" t="s">
        <v>57</v>
      </c>
      <c r="D66" s="411">
        <f t="shared" ref="D66" si="36">E66+F66</f>
        <v>168</v>
      </c>
      <c r="E66" s="132">
        <f t="shared" ref="E66" si="37">F66/2</f>
        <v>56</v>
      </c>
      <c r="F66" s="132">
        <v>112</v>
      </c>
      <c r="G66" s="160">
        <f>F66-H66</f>
        <v>42</v>
      </c>
      <c r="H66" s="106">
        <v>70</v>
      </c>
      <c r="I66" s="107"/>
      <c r="J66" s="106"/>
      <c r="K66" s="106">
        <v>54</v>
      </c>
      <c r="L66" s="106">
        <v>58</v>
      </c>
      <c r="M66" s="132"/>
    </row>
    <row r="67" spans="1:13">
      <c r="A67" s="404" t="s">
        <v>347</v>
      </c>
      <c r="B67" s="98"/>
      <c r="C67" s="408" t="s">
        <v>57</v>
      </c>
      <c r="D67" s="157"/>
      <c r="E67" s="157"/>
      <c r="F67" s="181">
        <v>72</v>
      </c>
      <c r="G67" s="132"/>
      <c r="H67" s="132"/>
      <c r="I67" s="133"/>
      <c r="J67" s="106"/>
      <c r="K67" s="106"/>
      <c r="L67" s="106">
        <v>72</v>
      </c>
      <c r="M67" s="106"/>
    </row>
    <row r="68" spans="1:13" ht="21" customHeight="1">
      <c r="A68" s="175"/>
      <c r="B68" s="176" t="s">
        <v>296</v>
      </c>
      <c r="C68" s="177" t="s">
        <v>348</v>
      </c>
      <c r="D68" s="178">
        <f>D17+D24+D28</f>
        <v>3186</v>
      </c>
      <c r="E68" s="178">
        <f t="shared" ref="E68:M68" si="38">E17+E24+E28</f>
        <v>1062</v>
      </c>
      <c r="F68" s="178">
        <f t="shared" si="38"/>
        <v>2124</v>
      </c>
      <c r="G68" s="178">
        <f t="shared" si="38"/>
        <v>1096</v>
      </c>
      <c r="H68" s="178">
        <f t="shared" si="38"/>
        <v>1008</v>
      </c>
      <c r="I68" s="178">
        <f t="shared" si="38"/>
        <v>20</v>
      </c>
      <c r="J68" s="178">
        <f t="shared" si="38"/>
        <v>576</v>
      </c>
      <c r="K68" s="178">
        <f t="shared" si="38"/>
        <v>756</v>
      </c>
      <c r="L68" s="178">
        <f t="shared" si="38"/>
        <v>432</v>
      </c>
      <c r="M68" s="178">
        <f t="shared" si="38"/>
        <v>360</v>
      </c>
    </row>
    <row r="69" spans="1:13" ht="15.75" customHeight="1">
      <c r="A69" s="1070" t="s">
        <v>221</v>
      </c>
      <c r="B69" s="1071"/>
      <c r="C69" s="1071"/>
      <c r="D69" s="1071"/>
      <c r="E69" s="1072"/>
      <c r="F69" s="1067" t="s">
        <v>179</v>
      </c>
      <c r="G69" s="977" t="s">
        <v>180</v>
      </c>
      <c r="H69" s="977"/>
      <c r="I69" s="978"/>
      <c r="J69" s="1076">
        <f>COUNTIF(J18:J23,"&gt;0")+COUNTIF(J25:J26,"&gt;0")+COUNTIF(J30:J44,"&gt;0")+COUNTIF(J47:J51,"&gt;0")+COUNTIF(J53:J55,"&gt;0")+COUNTIF(J57:J59,"&gt;0")+COUNTIF(J61:J64,"&gt;0")+COUNTIF(J66:J67,"&gt;0")</f>
        <v>11</v>
      </c>
      <c r="K69" s="1076">
        <f>COUNTIF(K18:K23,"&gt;0")+COUNTIF(K25:K26,"&gt;0")+COUNTIF(K30:K44,"&gt;0")+COUNTIF(K47:K51,"&gt;0")+COUNTIF(K53:K55,"&gt;0")+COUNTIF(K57:K59,"&gt;0")+COUNTIF(K61:K64,"&gt;0")+COUNTIF(K66:K67,"&gt;0")</f>
        <v>19</v>
      </c>
      <c r="L69" s="1076">
        <f>COUNTIF(L18:L23,"&gt;0")+COUNTIF(L25:L26,"&gt;0")+COUNTIF(L30:L44,"&gt;0")+COUNTIF(L47:L51,"&gt;0")+COUNTIF(L53:L55,"&gt;0")+COUNTIF(L57:L59,"&gt;0")+COUNTIF(L61:L64,"&gt;0")+COUNTIF(L66:L67,"&gt;0")</f>
        <v>14</v>
      </c>
      <c r="M69" s="1076">
        <f>COUNTIF(M18:M23,"&gt;0")+COUNTIF(M25:M26,"&gt;0")+COUNTIF(M30:M44,"&gt;0")+COUNTIF(M47:M51,"&gt;0")+COUNTIF(M53:M55,"&gt;0")+COUNTIF(M57:M59,"&gt;0")+COUNTIF(M61:M64,"&gt;0")+COUNTIF(M66:M67,"&gt;0")</f>
        <v>12</v>
      </c>
    </row>
    <row r="70" spans="1:13">
      <c r="A70" s="1073"/>
      <c r="B70" s="1074"/>
      <c r="C70" s="1074"/>
      <c r="D70" s="1074"/>
      <c r="E70" s="1075"/>
      <c r="F70" s="1068"/>
      <c r="G70" s="974"/>
      <c r="H70" s="974"/>
      <c r="I70" s="985"/>
      <c r="J70" s="970"/>
      <c r="K70" s="970"/>
      <c r="L70" s="970"/>
      <c r="M70" s="970"/>
    </row>
    <row r="71" spans="1:13">
      <c r="A71" s="162"/>
      <c r="B71" s="163"/>
      <c r="C71" s="163"/>
      <c r="D71" s="163"/>
      <c r="E71" s="163"/>
      <c r="F71" s="1068"/>
      <c r="G71" s="821" t="s">
        <v>481</v>
      </c>
      <c r="H71" s="821"/>
      <c r="I71" s="822"/>
      <c r="J71" s="179">
        <f>J68/2</f>
        <v>288</v>
      </c>
      <c r="K71" s="179">
        <f t="shared" ref="K71:M71" si="39">K68/2</f>
        <v>378</v>
      </c>
      <c r="L71" s="179">
        <f t="shared" si="39"/>
        <v>216</v>
      </c>
      <c r="M71" s="179">
        <f t="shared" si="39"/>
        <v>180</v>
      </c>
    </row>
    <row r="72" spans="1:13">
      <c r="A72" s="162"/>
      <c r="B72" s="163"/>
      <c r="C72" s="163"/>
      <c r="D72" s="163"/>
      <c r="E72" s="163"/>
      <c r="F72" s="1068"/>
      <c r="G72" s="972" t="s">
        <v>181</v>
      </c>
      <c r="H72" s="972"/>
      <c r="I72" s="972"/>
      <c r="J72" s="975">
        <f>(J50+J59+J64)/36</f>
        <v>0</v>
      </c>
      <c r="K72" s="975">
        <v>72</v>
      </c>
      <c r="L72" s="975">
        <v>72</v>
      </c>
      <c r="M72" s="975">
        <v>36</v>
      </c>
    </row>
    <row r="73" spans="1:13">
      <c r="A73" s="162" t="s">
        <v>461</v>
      </c>
      <c r="B73" s="163"/>
      <c r="C73" s="163"/>
      <c r="D73" s="163"/>
      <c r="E73" s="163"/>
      <c r="F73" s="1068"/>
      <c r="G73" s="974"/>
      <c r="H73" s="974"/>
      <c r="I73" s="974"/>
      <c r="J73" s="975"/>
      <c r="K73" s="975"/>
      <c r="L73" s="975"/>
      <c r="M73" s="975"/>
    </row>
    <row r="74" spans="1:13">
      <c r="A74" s="162" t="s">
        <v>298</v>
      </c>
      <c r="B74" s="163"/>
      <c r="C74" s="163"/>
      <c r="D74" s="163"/>
      <c r="E74" s="163"/>
      <c r="F74" s="1068"/>
      <c r="G74" s="990" t="s">
        <v>463</v>
      </c>
      <c r="H74" s="990"/>
      <c r="I74" s="990"/>
      <c r="J74" s="1060">
        <f>(J51+J55+J67)/36</f>
        <v>0</v>
      </c>
      <c r="K74" s="1060">
        <f>(K51+K55+K67)/36</f>
        <v>0</v>
      </c>
      <c r="L74" s="975">
        <v>72</v>
      </c>
      <c r="M74" s="975">
        <v>108</v>
      </c>
    </row>
    <row r="75" spans="1:13">
      <c r="A75" s="162" t="s">
        <v>299</v>
      </c>
      <c r="B75" s="163"/>
      <c r="C75" s="163"/>
      <c r="D75" s="163"/>
      <c r="E75" s="163"/>
      <c r="F75" s="1068"/>
      <c r="G75" s="992"/>
      <c r="H75" s="992"/>
      <c r="I75" s="992"/>
      <c r="J75" s="1061"/>
      <c r="K75" s="1061"/>
      <c r="L75" s="975"/>
      <c r="M75" s="975"/>
    </row>
    <row r="76" spans="1:13">
      <c r="A76" s="165"/>
      <c r="B76" s="111"/>
      <c r="C76" s="111"/>
      <c r="D76" s="111"/>
      <c r="E76" s="111"/>
      <c r="F76" s="1068"/>
      <c r="G76" s="994"/>
      <c r="H76" s="994"/>
      <c r="I76" s="994"/>
      <c r="J76" s="1062"/>
      <c r="K76" s="1062"/>
      <c r="L76" s="975"/>
      <c r="M76" s="975"/>
    </row>
    <row r="77" spans="1:13" ht="16.5" thickBot="1">
      <c r="A77" s="165"/>
      <c r="B77" s="111"/>
      <c r="C77" s="111"/>
      <c r="D77" s="111"/>
      <c r="E77" s="111"/>
      <c r="F77" s="1068"/>
      <c r="G77" s="823" t="s">
        <v>482</v>
      </c>
      <c r="H77" s="823"/>
      <c r="I77" s="823"/>
      <c r="J77" s="130"/>
      <c r="K77" s="130"/>
      <c r="L77" s="132"/>
      <c r="M77" s="132">
        <v>144</v>
      </c>
    </row>
    <row r="78" spans="1:13" ht="16.5" thickBot="1">
      <c r="A78" s="165"/>
      <c r="B78" s="111"/>
      <c r="C78" s="111"/>
      <c r="D78" s="111"/>
      <c r="E78" s="111"/>
      <c r="F78" s="1068"/>
      <c r="G78" s="874">
        <f>SUM(J78:O78)</f>
        <v>504</v>
      </c>
      <c r="H78" s="874"/>
      <c r="I78" s="875"/>
      <c r="J78" s="337">
        <f>SUM(J72:J77)</f>
        <v>0</v>
      </c>
      <c r="K78" s="337">
        <f t="shared" ref="K78:M78" si="40">SUM(K72:K77)</f>
        <v>72</v>
      </c>
      <c r="L78" s="337">
        <f t="shared" si="40"/>
        <v>144</v>
      </c>
      <c r="M78" s="337">
        <f t="shared" si="40"/>
        <v>288</v>
      </c>
    </row>
    <row r="79" spans="1:13">
      <c r="A79" s="167"/>
      <c r="B79" s="111"/>
      <c r="C79" s="111"/>
      <c r="D79" s="111"/>
      <c r="E79" s="111"/>
      <c r="F79" s="1068"/>
      <c r="G79" s="972" t="s">
        <v>183</v>
      </c>
      <c r="H79" s="972"/>
      <c r="I79" s="1003"/>
      <c r="J79" s="995">
        <v>3</v>
      </c>
      <c r="K79" s="995">
        <v>5</v>
      </c>
      <c r="L79" s="995">
        <v>4</v>
      </c>
      <c r="M79" s="995">
        <v>3</v>
      </c>
    </row>
    <row r="80" spans="1:13">
      <c r="A80" s="165"/>
      <c r="B80" s="111"/>
      <c r="C80" s="111"/>
      <c r="D80" s="111"/>
      <c r="E80" s="111"/>
      <c r="F80" s="1068"/>
      <c r="G80" s="974"/>
      <c r="H80" s="974"/>
      <c r="I80" s="985"/>
      <c r="J80" s="995"/>
      <c r="K80" s="995"/>
      <c r="L80" s="995"/>
      <c r="M80" s="995"/>
    </row>
    <row r="81" spans="1:13">
      <c r="A81" s="165"/>
      <c r="B81" s="111"/>
      <c r="C81" s="111"/>
      <c r="D81" s="111"/>
      <c r="E81" s="111"/>
      <c r="F81" s="1068"/>
      <c r="G81" s="972" t="s">
        <v>184</v>
      </c>
      <c r="H81" s="972"/>
      <c r="I81" s="1003"/>
      <c r="J81" s="995">
        <v>4</v>
      </c>
      <c r="K81" s="995">
        <v>5</v>
      </c>
      <c r="L81" s="995">
        <v>4</v>
      </c>
      <c r="M81" s="995">
        <v>4</v>
      </c>
    </row>
    <row r="82" spans="1:13">
      <c r="A82" s="165"/>
      <c r="B82" s="174"/>
      <c r="C82" s="174"/>
      <c r="D82" s="174"/>
      <c r="E82" s="174"/>
      <c r="F82" s="1068"/>
      <c r="G82" s="974"/>
      <c r="H82" s="974"/>
      <c r="I82" s="985"/>
      <c r="J82" s="995"/>
      <c r="K82" s="995"/>
      <c r="L82" s="995"/>
      <c r="M82" s="995"/>
    </row>
    <row r="83" spans="1:13">
      <c r="A83" s="165"/>
      <c r="B83" s="111"/>
      <c r="C83" s="111"/>
      <c r="D83" s="111"/>
      <c r="E83" s="111"/>
      <c r="F83" s="1068"/>
      <c r="G83" s="822" t="s">
        <v>185</v>
      </c>
      <c r="H83" s="1002"/>
      <c r="I83" s="1002"/>
      <c r="J83" s="995">
        <v>0</v>
      </c>
      <c r="K83" s="995">
        <v>1</v>
      </c>
      <c r="L83" s="995">
        <v>0</v>
      </c>
      <c r="M83" s="995">
        <v>0</v>
      </c>
    </row>
    <row r="84" spans="1:13">
      <c r="A84" s="168"/>
      <c r="B84" s="169"/>
      <c r="C84" s="169"/>
      <c r="D84" s="169"/>
      <c r="E84" s="169"/>
      <c r="F84" s="1068"/>
      <c r="G84" s="822"/>
      <c r="H84" s="1002"/>
      <c r="I84" s="1002"/>
      <c r="J84" s="995"/>
      <c r="K84" s="995"/>
      <c r="L84" s="995"/>
      <c r="M84" s="995"/>
    </row>
    <row r="85" spans="1:13">
      <c r="A85" s="1065"/>
      <c r="B85" s="1066"/>
      <c r="C85" s="1066"/>
      <c r="D85" s="1066"/>
      <c r="E85" s="1066"/>
      <c r="F85" s="1069"/>
      <c r="G85" s="876"/>
      <c r="H85" s="876"/>
      <c r="I85" s="877"/>
      <c r="J85" s="33">
        <f>SUM(J82:J84)</f>
        <v>0</v>
      </c>
      <c r="K85" s="33">
        <f t="shared" ref="K85" si="41">SUM(K82:K84)</f>
        <v>1</v>
      </c>
      <c r="L85" s="33">
        <f t="shared" ref="L85" si="42">SUM(L82:L84)</f>
        <v>0</v>
      </c>
      <c r="M85" s="33">
        <f t="shared" ref="M85" si="43">SUM(M82:M84)</f>
        <v>0</v>
      </c>
    </row>
    <row r="86" spans="1:13">
      <c r="J86" s="109">
        <f>36*J15</f>
        <v>576</v>
      </c>
      <c r="K86" s="109">
        <f t="shared" ref="K86:M86" si="44">36*K15</f>
        <v>756</v>
      </c>
      <c r="L86" s="109">
        <f t="shared" si="44"/>
        <v>432</v>
      </c>
      <c r="M86" s="109">
        <f t="shared" si="44"/>
        <v>360</v>
      </c>
    </row>
  </sheetData>
  <mergeCells count="53">
    <mergeCell ref="M69:M70"/>
    <mergeCell ref="C6:I6"/>
    <mergeCell ref="C7:E7"/>
    <mergeCell ref="C8:F8"/>
    <mergeCell ref="A12:A15"/>
    <mergeCell ref="B12:B15"/>
    <mergeCell ref="C12:C15"/>
    <mergeCell ref="D12:M12"/>
    <mergeCell ref="D13:D15"/>
    <mergeCell ref="E13:E15"/>
    <mergeCell ref="F13:I13"/>
    <mergeCell ref="G14:I14"/>
    <mergeCell ref="G69:I70"/>
    <mergeCell ref="J69:J70"/>
    <mergeCell ref="K69:K70"/>
    <mergeCell ref="L69:L70"/>
    <mergeCell ref="J83:J84"/>
    <mergeCell ref="K83:K84"/>
    <mergeCell ref="L83:L84"/>
    <mergeCell ref="M83:M84"/>
    <mergeCell ref="G79:I80"/>
    <mergeCell ref="J79:J80"/>
    <mergeCell ref="K79:K80"/>
    <mergeCell ref="L79:L80"/>
    <mergeCell ref="M79:M80"/>
    <mergeCell ref="G81:I82"/>
    <mergeCell ref="J81:J82"/>
    <mergeCell ref="K81:K82"/>
    <mergeCell ref="L81:L82"/>
    <mergeCell ref="M81:M82"/>
    <mergeCell ref="G85:I85"/>
    <mergeCell ref="A85:E85"/>
    <mergeCell ref="F69:F85"/>
    <mergeCell ref="A69:E70"/>
    <mergeCell ref="G83:I84"/>
    <mergeCell ref="G72:I73"/>
    <mergeCell ref="G74:I76"/>
    <mergeCell ref="A4:B4"/>
    <mergeCell ref="C4:M4"/>
    <mergeCell ref="G71:I71"/>
    <mergeCell ref="G77:I77"/>
    <mergeCell ref="G78:I78"/>
    <mergeCell ref="J72:J73"/>
    <mergeCell ref="K72:K73"/>
    <mergeCell ref="L72:L73"/>
    <mergeCell ref="M72:M73"/>
    <mergeCell ref="J74:J76"/>
    <mergeCell ref="K74:K76"/>
    <mergeCell ref="L74:L76"/>
    <mergeCell ref="M74:M76"/>
    <mergeCell ref="J13:K13"/>
    <mergeCell ref="L13:M13"/>
    <mergeCell ref="F14:F15"/>
  </mergeCells>
  <printOptions horizontalCentered="1"/>
  <pageMargins left="0.11811023622047245" right="0.11811023622047245" top="0.35433070866141736" bottom="0.15748031496062992" header="0" footer="0"/>
  <pageSetup paperSize="9" scale="58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8"/>
  <sheetViews>
    <sheetView zoomScale="84" zoomScaleNormal="84" workbookViewId="0">
      <selection activeCell="R9" sqref="R9:R12"/>
    </sheetView>
  </sheetViews>
  <sheetFormatPr defaultRowHeight="15.75"/>
  <cols>
    <col min="1" max="1" width="16.85546875" style="170" customWidth="1"/>
    <col min="2" max="2" width="38.85546875" style="170" customWidth="1"/>
    <col min="3" max="3" width="14" style="170" customWidth="1"/>
    <col min="4" max="4" width="7" style="170" customWidth="1"/>
    <col min="5" max="5" width="7.28515625" style="170" customWidth="1"/>
    <col min="6" max="6" width="7.85546875" style="170" customWidth="1"/>
    <col min="7" max="7" width="7" style="170" customWidth="1"/>
    <col min="8" max="8" width="12.28515625" style="170" customWidth="1"/>
    <col min="9" max="9" width="10.28515625" style="170" customWidth="1"/>
    <col min="10" max="11" width="7.5703125" style="170" customWidth="1"/>
    <col min="12" max="12" width="9.5703125" style="170" customWidth="1"/>
    <col min="13" max="13" width="9.140625" style="170"/>
    <col min="14" max="14" width="9.7109375" style="170" customWidth="1"/>
    <col min="15" max="17" width="9.85546875" style="170" customWidth="1"/>
    <col min="18" max="16384" width="9.140625" style="111"/>
  </cols>
  <sheetData>
    <row r="1" spans="1:18" ht="15" customHeight="1">
      <c r="A1" s="108" t="s">
        <v>390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 t="s">
        <v>391</v>
      </c>
      <c r="O1" s="109"/>
      <c r="P1" s="109"/>
      <c r="Q1" s="110" t="s">
        <v>392</v>
      </c>
    </row>
    <row r="2" spans="1:18" ht="37.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10" t="s">
        <v>393</v>
      </c>
    </row>
    <row r="3" spans="1:18" ht="18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10" t="s">
        <v>394</v>
      </c>
    </row>
    <row r="4" spans="1:18" ht="36" customHeight="1" thickBot="1">
      <c r="A4" s="819" t="s">
        <v>395</v>
      </c>
      <c r="B4" s="819"/>
      <c r="C4" s="820" t="s">
        <v>497</v>
      </c>
      <c r="D4" s="820"/>
      <c r="E4" s="820"/>
      <c r="F4" s="820"/>
      <c r="G4" s="820"/>
      <c r="H4" s="820"/>
      <c r="I4" s="820"/>
      <c r="J4" s="820"/>
      <c r="K4" s="820"/>
      <c r="L4" s="820"/>
      <c r="M4" s="820"/>
      <c r="N4" s="820"/>
      <c r="O4" s="820"/>
      <c r="P4" s="820"/>
      <c r="Q4" s="820"/>
    </row>
    <row r="5" spans="1:18" ht="15" customHeight="1" thickBot="1">
      <c r="A5" s="112" t="s">
        <v>0</v>
      </c>
      <c r="B5" s="113" t="s">
        <v>1</v>
      </c>
      <c r="C5" s="112"/>
      <c r="D5" s="112" t="s">
        <v>2</v>
      </c>
      <c r="E5" s="112"/>
      <c r="F5" s="112"/>
      <c r="G5" s="83"/>
      <c r="H5" s="83"/>
      <c r="I5" s="1103" t="s">
        <v>349</v>
      </c>
      <c r="J5" s="1103"/>
      <c r="K5" s="1103"/>
      <c r="L5" s="1103"/>
      <c r="M5" s="1103"/>
      <c r="N5" s="1103"/>
      <c r="O5" s="1103"/>
      <c r="P5" s="1103"/>
      <c r="Q5" s="1103"/>
    </row>
    <row r="6" spans="1:18" ht="15" customHeight="1">
      <c r="A6" s="112"/>
      <c r="B6" s="112"/>
      <c r="C6" s="112"/>
      <c r="D6" s="112" t="s">
        <v>4</v>
      </c>
      <c r="E6" s="112"/>
      <c r="F6" s="1104" t="s">
        <v>350</v>
      </c>
      <c r="G6" s="1105"/>
      <c r="H6" s="1105"/>
      <c r="I6" s="1105"/>
      <c r="J6" s="1105"/>
      <c r="K6" s="1105"/>
      <c r="L6" s="112" t="s">
        <v>6</v>
      </c>
      <c r="M6" s="112"/>
      <c r="N6" s="1106" t="s">
        <v>7</v>
      </c>
      <c r="O6" s="1107"/>
      <c r="P6" s="1107"/>
      <c r="Q6" s="1107"/>
    </row>
    <row r="7" spans="1:18" ht="15" customHeight="1">
      <c r="A7" s="114" t="s">
        <v>8</v>
      </c>
      <c r="B7" s="112"/>
      <c r="C7" s="112"/>
      <c r="D7" s="112" t="s">
        <v>9</v>
      </c>
      <c r="E7" s="112"/>
      <c r="F7" s="112"/>
      <c r="G7" s="83"/>
      <c r="H7" s="115" t="s">
        <v>10</v>
      </c>
      <c r="I7" s="116"/>
      <c r="J7" s="116"/>
      <c r="K7" s="116"/>
      <c r="L7" s="112"/>
      <c r="M7" s="112"/>
      <c r="N7" s="112"/>
      <c r="O7" s="112"/>
      <c r="P7" s="112"/>
      <c r="Q7" s="112"/>
    </row>
    <row r="8" spans="1:18" ht="15" customHeight="1" thickBo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</row>
    <row r="9" spans="1:18" ht="15" customHeight="1">
      <c r="A9" s="1110" t="s">
        <v>11</v>
      </c>
      <c r="B9" s="1082" t="s">
        <v>12</v>
      </c>
      <c r="C9" s="1083" t="s">
        <v>13</v>
      </c>
      <c r="D9" s="1079" t="s">
        <v>14</v>
      </c>
      <c r="E9" s="1079"/>
      <c r="F9" s="1079"/>
      <c r="G9" s="1079"/>
      <c r="H9" s="1079"/>
      <c r="I9" s="1079"/>
      <c r="J9" s="1079"/>
      <c r="K9" s="1079"/>
      <c r="L9" s="1079"/>
      <c r="M9" s="1079"/>
      <c r="N9" s="1079"/>
      <c r="O9" s="1079"/>
      <c r="P9" s="1079"/>
      <c r="Q9" s="1087"/>
      <c r="R9" s="865" t="s">
        <v>17</v>
      </c>
    </row>
    <row r="10" spans="1:18" ht="15" customHeight="1">
      <c r="A10" s="1111"/>
      <c r="B10" s="1080"/>
      <c r="C10" s="1084"/>
      <c r="D10" s="1090" t="s">
        <v>16</v>
      </c>
      <c r="E10" s="1085" t="s">
        <v>18</v>
      </c>
      <c r="F10" s="1088" t="s">
        <v>19</v>
      </c>
      <c r="G10" s="1088"/>
      <c r="H10" s="1088"/>
      <c r="I10" s="1089"/>
      <c r="J10" s="1001" t="s">
        <v>20</v>
      </c>
      <c r="K10" s="828"/>
      <c r="L10" s="1001" t="s">
        <v>21</v>
      </c>
      <c r="M10" s="828"/>
      <c r="N10" s="1001" t="s">
        <v>22</v>
      </c>
      <c r="O10" s="828"/>
      <c r="P10" s="1001" t="s">
        <v>23</v>
      </c>
      <c r="Q10" s="827"/>
      <c r="R10" s="869"/>
    </row>
    <row r="11" spans="1:18" ht="15" customHeight="1">
      <c r="A11" s="1112"/>
      <c r="B11" s="1079"/>
      <c r="C11" s="1085"/>
      <c r="D11" s="1091"/>
      <c r="E11" s="1085"/>
      <c r="F11" s="1063" t="s">
        <v>24</v>
      </c>
      <c r="G11" s="1093" t="s">
        <v>25</v>
      </c>
      <c r="H11" s="1093"/>
      <c r="I11" s="1093"/>
      <c r="J11" s="117" t="s">
        <v>455</v>
      </c>
      <c r="K11" s="117" t="s">
        <v>351</v>
      </c>
      <c r="L11" s="117" t="s">
        <v>456</v>
      </c>
      <c r="M11" s="117" t="s">
        <v>457</v>
      </c>
      <c r="N11" s="117" t="s">
        <v>458</v>
      </c>
      <c r="O11" s="117" t="s">
        <v>459</v>
      </c>
      <c r="P11" s="117" t="s">
        <v>460</v>
      </c>
      <c r="Q11" s="256" t="s">
        <v>352</v>
      </c>
      <c r="R11" s="869"/>
    </row>
    <row r="12" spans="1:18" ht="95.25" customHeight="1">
      <c r="A12" s="1113"/>
      <c r="B12" s="1081"/>
      <c r="C12" s="1086"/>
      <c r="D12" s="1092"/>
      <c r="E12" s="1085"/>
      <c r="F12" s="1064"/>
      <c r="G12" s="118" t="s">
        <v>26</v>
      </c>
      <c r="H12" s="118" t="s">
        <v>27</v>
      </c>
      <c r="I12" s="118" t="s">
        <v>490</v>
      </c>
      <c r="J12" s="117">
        <v>16</v>
      </c>
      <c r="K12" s="117">
        <v>23</v>
      </c>
      <c r="L12" s="117">
        <v>16</v>
      </c>
      <c r="M12" s="117">
        <v>21</v>
      </c>
      <c r="N12" s="117">
        <v>14</v>
      </c>
      <c r="O12" s="117">
        <v>14</v>
      </c>
      <c r="P12" s="117">
        <v>11</v>
      </c>
      <c r="Q12" s="256">
        <v>10</v>
      </c>
      <c r="R12" s="863"/>
    </row>
    <row r="13" spans="1:18" ht="15" customHeight="1">
      <c r="A13" s="119">
        <v>1</v>
      </c>
      <c r="B13" s="120">
        <v>2</v>
      </c>
      <c r="C13" s="120">
        <v>3</v>
      </c>
      <c r="D13" s="120">
        <v>4</v>
      </c>
      <c r="E13" s="120">
        <v>5</v>
      </c>
      <c r="F13" s="121">
        <v>6</v>
      </c>
      <c r="G13" s="120">
        <v>7</v>
      </c>
      <c r="H13" s="120">
        <v>8</v>
      </c>
      <c r="I13" s="120">
        <v>9</v>
      </c>
      <c r="J13" s="120">
        <v>10</v>
      </c>
      <c r="K13" s="120">
        <v>11</v>
      </c>
      <c r="L13" s="120">
        <v>12</v>
      </c>
      <c r="M13" s="120">
        <v>13</v>
      </c>
      <c r="N13" s="120">
        <v>14</v>
      </c>
      <c r="O13" s="120">
        <v>15</v>
      </c>
      <c r="P13" s="120">
        <v>16</v>
      </c>
      <c r="Q13" s="257">
        <v>17</v>
      </c>
      <c r="R13" s="120">
        <v>18</v>
      </c>
    </row>
    <row r="14" spans="1:18" ht="35.25" customHeight="1">
      <c r="A14" s="84" t="s">
        <v>28</v>
      </c>
      <c r="B14" s="122" t="s">
        <v>29</v>
      </c>
      <c r="C14" s="85" t="s">
        <v>225</v>
      </c>
      <c r="D14" s="85">
        <f>D15+D25</f>
        <v>2106</v>
      </c>
      <c r="E14" s="85">
        <f>E15+E25</f>
        <v>702</v>
      </c>
      <c r="F14" s="85">
        <f t="shared" ref="F14:Q14" si="0">F15+F25</f>
        <v>1404</v>
      </c>
      <c r="G14" s="85">
        <f t="shared" si="0"/>
        <v>871</v>
      </c>
      <c r="H14" s="85">
        <f t="shared" si="0"/>
        <v>533</v>
      </c>
      <c r="I14" s="85">
        <f t="shared" si="0"/>
        <v>0</v>
      </c>
      <c r="J14" s="85">
        <f t="shared" si="0"/>
        <v>576</v>
      </c>
      <c r="K14" s="85">
        <f t="shared" si="0"/>
        <v>828</v>
      </c>
      <c r="L14" s="85">
        <f t="shared" si="0"/>
        <v>0</v>
      </c>
      <c r="M14" s="85">
        <f t="shared" si="0"/>
        <v>0</v>
      </c>
      <c r="N14" s="85">
        <f t="shared" si="0"/>
        <v>0</v>
      </c>
      <c r="O14" s="85">
        <f t="shared" si="0"/>
        <v>0</v>
      </c>
      <c r="P14" s="85">
        <f t="shared" si="0"/>
        <v>0</v>
      </c>
      <c r="Q14" s="258">
        <f t="shared" si="0"/>
        <v>0</v>
      </c>
      <c r="R14" s="274"/>
    </row>
    <row r="15" spans="1:18" ht="42.75" customHeight="1">
      <c r="A15" s="86" t="s">
        <v>226</v>
      </c>
      <c r="B15" s="122" t="s">
        <v>32</v>
      </c>
      <c r="C15" s="85" t="s">
        <v>227</v>
      </c>
      <c r="D15" s="85">
        <f>SUM(D16:D24)</f>
        <v>1277</v>
      </c>
      <c r="E15" s="85">
        <f>SUM(E16:E24)</f>
        <v>427</v>
      </c>
      <c r="F15" s="85">
        <f t="shared" ref="F15:Q15" si="1">SUM(F16:F24)</f>
        <v>850</v>
      </c>
      <c r="G15" s="85">
        <f t="shared" si="1"/>
        <v>555</v>
      </c>
      <c r="H15" s="85">
        <f t="shared" si="1"/>
        <v>295</v>
      </c>
      <c r="I15" s="85">
        <f t="shared" si="1"/>
        <v>0</v>
      </c>
      <c r="J15" s="85">
        <f t="shared" si="1"/>
        <v>318</v>
      </c>
      <c r="K15" s="85">
        <f t="shared" si="1"/>
        <v>532</v>
      </c>
      <c r="L15" s="85">
        <f t="shared" si="1"/>
        <v>0</v>
      </c>
      <c r="M15" s="85">
        <f t="shared" si="1"/>
        <v>0</v>
      </c>
      <c r="N15" s="85">
        <f t="shared" si="1"/>
        <v>0</v>
      </c>
      <c r="O15" s="85">
        <f t="shared" si="1"/>
        <v>0</v>
      </c>
      <c r="P15" s="85">
        <f t="shared" si="1"/>
        <v>0</v>
      </c>
      <c r="Q15" s="258">
        <f t="shared" si="1"/>
        <v>0</v>
      </c>
      <c r="R15" s="274"/>
    </row>
    <row r="16" spans="1:18" ht="33" customHeight="1">
      <c r="A16" s="87" t="s">
        <v>34</v>
      </c>
      <c r="B16" s="88" t="s">
        <v>35</v>
      </c>
      <c r="C16" s="89" t="s">
        <v>36</v>
      </c>
      <c r="D16" s="90">
        <v>117</v>
      </c>
      <c r="E16" s="90">
        <v>39</v>
      </c>
      <c r="F16" s="90">
        <v>78</v>
      </c>
      <c r="G16" s="90">
        <v>40</v>
      </c>
      <c r="H16" s="90">
        <v>38</v>
      </c>
      <c r="I16" s="90"/>
      <c r="J16" s="90">
        <v>78</v>
      </c>
      <c r="K16" s="90">
        <v>0</v>
      </c>
      <c r="L16" s="123"/>
      <c r="M16" s="120"/>
      <c r="N16" s="120"/>
      <c r="O16" s="117"/>
      <c r="P16" s="117"/>
      <c r="Q16" s="256"/>
      <c r="R16" s="106">
        <v>3</v>
      </c>
    </row>
    <row r="17" spans="1:18" ht="18" customHeight="1">
      <c r="A17" s="87" t="s">
        <v>38</v>
      </c>
      <c r="B17" s="124" t="s">
        <v>39</v>
      </c>
      <c r="C17" s="89" t="s">
        <v>40</v>
      </c>
      <c r="D17" s="125">
        <v>176</v>
      </c>
      <c r="E17" s="90">
        <v>59</v>
      </c>
      <c r="F17" s="125">
        <v>117</v>
      </c>
      <c r="G17" s="90">
        <v>117</v>
      </c>
      <c r="H17" s="125">
        <v>0</v>
      </c>
      <c r="I17" s="90"/>
      <c r="J17" s="125">
        <v>32</v>
      </c>
      <c r="K17" s="90">
        <v>85</v>
      </c>
      <c r="L17" s="123"/>
      <c r="M17" s="120"/>
      <c r="N17" s="120"/>
      <c r="O17" s="117"/>
      <c r="P17" s="117"/>
      <c r="Q17" s="256"/>
      <c r="R17" s="106">
        <v>5</v>
      </c>
    </row>
    <row r="18" spans="1:18" ht="18" customHeight="1">
      <c r="A18" s="87" t="s">
        <v>41</v>
      </c>
      <c r="B18" s="124" t="s">
        <v>42</v>
      </c>
      <c r="C18" s="89" t="s">
        <v>40</v>
      </c>
      <c r="D18" s="125">
        <v>117</v>
      </c>
      <c r="E18" s="90">
        <v>39</v>
      </c>
      <c r="F18" s="125">
        <v>78</v>
      </c>
      <c r="G18" s="90">
        <v>0</v>
      </c>
      <c r="H18" s="125">
        <v>78</v>
      </c>
      <c r="I18" s="90"/>
      <c r="J18" s="125">
        <v>32</v>
      </c>
      <c r="K18" s="90">
        <v>46</v>
      </c>
      <c r="L18" s="123"/>
      <c r="M18" s="120"/>
      <c r="N18" s="120"/>
      <c r="O18" s="117"/>
      <c r="P18" s="117"/>
      <c r="Q18" s="256"/>
      <c r="R18" s="106">
        <v>3</v>
      </c>
    </row>
    <row r="19" spans="1:18" ht="18" customHeight="1">
      <c r="A19" s="87" t="s">
        <v>43</v>
      </c>
      <c r="B19" s="88" t="s">
        <v>44</v>
      </c>
      <c r="C19" s="89" t="s">
        <v>40</v>
      </c>
      <c r="D19" s="90">
        <v>176</v>
      </c>
      <c r="E19" s="90">
        <v>59</v>
      </c>
      <c r="F19" s="90">
        <v>117</v>
      </c>
      <c r="G19" s="90">
        <v>117</v>
      </c>
      <c r="H19" s="90">
        <v>0</v>
      </c>
      <c r="I19" s="90"/>
      <c r="J19" s="90">
        <v>32</v>
      </c>
      <c r="K19" s="90">
        <v>85</v>
      </c>
      <c r="L19" s="123"/>
      <c r="M19" s="120"/>
      <c r="N19" s="120"/>
      <c r="O19" s="117"/>
      <c r="P19" s="117"/>
      <c r="Q19" s="256"/>
      <c r="R19" s="106">
        <v>5</v>
      </c>
    </row>
    <row r="20" spans="1:18" ht="18" customHeight="1">
      <c r="A20" s="87" t="s">
        <v>45</v>
      </c>
      <c r="B20" s="88" t="s">
        <v>228</v>
      </c>
      <c r="C20" s="89" t="s">
        <v>40</v>
      </c>
      <c r="D20" s="90">
        <v>176</v>
      </c>
      <c r="E20" s="90">
        <v>59</v>
      </c>
      <c r="F20" s="90">
        <v>117</v>
      </c>
      <c r="G20" s="90">
        <v>87</v>
      </c>
      <c r="H20" s="90">
        <v>30</v>
      </c>
      <c r="I20" s="90"/>
      <c r="J20" s="90">
        <v>32</v>
      </c>
      <c r="K20" s="90">
        <v>85</v>
      </c>
      <c r="L20" s="123"/>
      <c r="M20" s="120"/>
      <c r="N20" s="120"/>
      <c r="O20" s="117"/>
      <c r="P20" s="117"/>
      <c r="Q20" s="256"/>
      <c r="R20" s="106">
        <v>5</v>
      </c>
    </row>
    <row r="21" spans="1:18" ht="18" customHeight="1">
      <c r="A21" s="87" t="s">
        <v>47</v>
      </c>
      <c r="B21" s="88" t="s">
        <v>64</v>
      </c>
      <c r="C21" s="89" t="s">
        <v>40</v>
      </c>
      <c r="D21" s="90">
        <v>117</v>
      </c>
      <c r="E21" s="90">
        <v>39</v>
      </c>
      <c r="F21" s="90">
        <v>78</v>
      </c>
      <c r="G21" s="90">
        <v>60</v>
      </c>
      <c r="H21" s="90">
        <v>18</v>
      </c>
      <c r="I21" s="90"/>
      <c r="J21" s="90">
        <v>32</v>
      </c>
      <c r="K21" s="90">
        <v>46</v>
      </c>
      <c r="L21" s="123"/>
      <c r="M21" s="120"/>
      <c r="N21" s="120"/>
      <c r="O21" s="117"/>
      <c r="P21" s="117"/>
      <c r="Q21" s="256"/>
      <c r="R21" s="106">
        <v>3</v>
      </c>
    </row>
    <row r="22" spans="1:18">
      <c r="A22" s="87" t="s">
        <v>50</v>
      </c>
      <c r="B22" s="124" t="s">
        <v>66</v>
      </c>
      <c r="C22" s="89" t="s">
        <v>40</v>
      </c>
      <c r="D22" s="125">
        <v>117</v>
      </c>
      <c r="E22" s="90">
        <v>39</v>
      </c>
      <c r="F22" s="125">
        <v>78</v>
      </c>
      <c r="G22" s="90">
        <v>72</v>
      </c>
      <c r="H22" s="125">
        <v>6</v>
      </c>
      <c r="I22" s="90"/>
      <c r="J22" s="125">
        <v>32</v>
      </c>
      <c r="K22" s="90">
        <v>46</v>
      </c>
      <c r="L22" s="123"/>
      <c r="M22" s="120"/>
      <c r="N22" s="120"/>
      <c r="O22" s="117"/>
      <c r="P22" s="117"/>
      <c r="Q22" s="256"/>
      <c r="R22" s="106">
        <v>3</v>
      </c>
    </row>
    <row r="23" spans="1:18">
      <c r="A23" s="87" t="s">
        <v>52</v>
      </c>
      <c r="B23" s="124" t="s">
        <v>53</v>
      </c>
      <c r="C23" s="89" t="s">
        <v>54</v>
      </c>
      <c r="D23" s="125">
        <v>176</v>
      </c>
      <c r="E23" s="90">
        <v>59</v>
      </c>
      <c r="F23" s="125">
        <v>117</v>
      </c>
      <c r="G23" s="90">
        <v>8</v>
      </c>
      <c r="H23" s="125">
        <v>109</v>
      </c>
      <c r="I23" s="90"/>
      <c r="J23" s="125">
        <v>48</v>
      </c>
      <c r="K23" s="90">
        <v>69</v>
      </c>
      <c r="L23" s="123"/>
      <c r="M23" s="120"/>
      <c r="N23" s="120"/>
      <c r="O23" s="117"/>
      <c r="P23" s="117"/>
      <c r="Q23" s="256"/>
      <c r="R23" s="106">
        <v>5</v>
      </c>
    </row>
    <row r="24" spans="1:18" ht="19.5" customHeight="1">
      <c r="A24" s="87" t="s">
        <v>55</v>
      </c>
      <c r="B24" s="88" t="s">
        <v>56</v>
      </c>
      <c r="C24" s="89" t="s">
        <v>40</v>
      </c>
      <c r="D24" s="90">
        <v>105</v>
      </c>
      <c r="E24" s="90">
        <v>35</v>
      </c>
      <c r="F24" s="90">
        <v>70</v>
      </c>
      <c r="G24" s="90">
        <v>54</v>
      </c>
      <c r="H24" s="90">
        <v>16</v>
      </c>
      <c r="I24" s="90"/>
      <c r="J24" s="90">
        <v>0</v>
      </c>
      <c r="K24" s="90">
        <v>70</v>
      </c>
      <c r="L24" s="123"/>
      <c r="M24" s="120"/>
      <c r="N24" s="120"/>
      <c r="O24" s="117"/>
      <c r="P24" s="117"/>
      <c r="Q24" s="256"/>
      <c r="R24" s="106">
        <v>3</v>
      </c>
    </row>
    <row r="25" spans="1:18" ht="18.75" customHeight="1">
      <c r="A25" s="86" t="s">
        <v>229</v>
      </c>
      <c r="B25" s="122" t="s">
        <v>59</v>
      </c>
      <c r="C25" s="85" t="s">
        <v>230</v>
      </c>
      <c r="D25" s="91">
        <f>SUM(D26:D28)</f>
        <v>829</v>
      </c>
      <c r="E25" s="91">
        <f>SUM(E26:E28)</f>
        <v>275</v>
      </c>
      <c r="F25" s="91">
        <f t="shared" ref="F25:Q25" si="2">SUM(F26:F28)</f>
        <v>554</v>
      </c>
      <c r="G25" s="91">
        <f t="shared" si="2"/>
        <v>316</v>
      </c>
      <c r="H25" s="91">
        <f t="shared" si="2"/>
        <v>238</v>
      </c>
      <c r="I25" s="91">
        <f t="shared" si="2"/>
        <v>0</v>
      </c>
      <c r="J25" s="91">
        <f t="shared" si="2"/>
        <v>258</v>
      </c>
      <c r="K25" s="91">
        <f t="shared" si="2"/>
        <v>296</v>
      </c>
      <c r="L25" s="91">
        <f t="shared" si="2"/>
        <v>0</v>
      </c>
      <c r="M25" s="91">
        <f t="shared" si="2"/>
        <v>0</v>
      </c>
      <c r="N25" s="91">
        <f t="shared" si="2"/>
        <v>0</v>
      </c>
      <c r="O25" s="91">
        <f t="shared" si="2"/>
        <v>0</v>
      </c>
      <c r="P25" s="91">
        <f t="shared" si="2"/>
        <v>0</v>
      </c>
      <c r="Q25" s="259">
        <f t="shared" si="2"/>
        <v>0</v>
      </c>
      <c r="R25" s="275"/>
    </row>
    <row r="26" spans="1:18">
      <c r="A26" s="87" t="s">
        <v>61</v>
      </c>
      <c r="B26" s="88" t="s">
        <v>48</v>
      </c>
      <c r="C26" s="89" t="s">
        <v>192</v>
      </c>
      <c r="D26" s="90">
        <v>434</v>
      </c>
      <c r="E26" s="90">
        <v>144</v>
      </c>
      <c r="F26" s="90">
        <v>290</v>
      </c>
      <c r="G26" s="90">
        <v>150</v>
      </c>
      <c r="H26" s="90">
        <v>140</v>
      </c>
      <c r="I26" s="90"/>
      <c r="J26" s="90">
        <v>130</v>
      </c>
      <c r="K26" s="90">
        <v>160</v>
      </c>
      <c r="L26" s="123"/>
      <c r="M26" s="120"/>
      <c r="N26" s="120"/>
      <c r="O26" s="117"/>
      <c r="P26" s="117"/>
      <c r="Q26" s="256"/>
      <c r="R26" s="106">
        <v>12</v>
      </c>
    </row>
    <row r="27" spans="1:18" ht="29.25" customHeight="1">
      <c r="A27" s="87" t="s">
        <v>63</v>
      </c>
      <c r="B27" s="124" t="s">
        <v>51</v>
      </c>
      <c r="C27" s="89" t="s">
        <v>40</v>
      </c>
      <c r="D27" s="125">
        <v>142</v>
      </c>
      <c r="E27" s="90">
        <v>47</v>
      </c>
      <c r="F27" s="125">
        <v>95</v>
      </c>
      <c r="G27" s="90">
        <v>35</v>
      </c>
      <c r="H27" s="125">
        <v>60</v>
      </c>
      <c r="I27" s="90"/>
      <c r="J27" s="125">
        <v>48</v>
      </c>
      <c r="K27" s="90">
        <v>47</v>
      </c>
      <c r="L27" s="123"/>
      <c r="M27" s="120"/>
      <c r="N27" s="120"/>
      <c r="O27" s="117"/>
      <c r="P27" s="117"/>
      <c r="Q27" s="256"/>
      <c r="R27" s="106">
        <v>4</v>
      </c>
    </row>
    <row r="28" spans="1:18" ht="24.75" customHeight="1">
      <c r="A28" s="87" t="s">
        <v>65</v>
      </c>
      <c r="B28" s="124" t="s">
        <v>62</v>
      </c>
      <c r="C28" s="89" t="s">
        <v>49</v>
      </c>
      <c r="D28" s="125">
        <v>253</v>
      </c>
      <c r="E28" s="90">
        <v>84</v>
      </c>
      <c r="F28" s="125">
        <v>169</v>
      </c>
      <c r="G28" s="90">
        <v>131</v>
      </c>
      <c r="H28" s="125">
        <v>38</v>
      </c>
      <c r="I28" s="90"/>
      <c r="J28" s="125">
        <v>80</v>
      </c>
      <c r="K28" s="90">
        <v>89</v>
      </c>
      <c r="L28" s="123"/>
      <c r="M28" s="120"/>
      <c r="N28" s="120"/>
      <c r="O28" s="117"/>
      <c r="P28" s="117"/>
      <c r="Q28" s="256"/>
      <c r="R28" s="106">
        <v>7</v>
      </c>
    </row>
    <row r="29" spans="1:18" ht="18" customHeight="1">
      <c r="A29" s="126" t="s">
        <v>28</v>
      </c>
      <c r="B29" s="127" t="s">
        <v>69</v>
      </c>
      <c r="C29" s="128" t="s">
        <v>353</v>
      </c>
      <c r="D29" s="129">
        <f t="shared" ref="D29:Q29" si="3">SUM(D30:D35)</f>
        <v>804</v>
      </c>
      <c r="E29" s="129">
        <f>SUM(E30:E35)</f>
        <v>268</v>
      </c>
      <c r="F29" s="129">
        <f t="shared" si="3"/>
        <v>536</v>
      </c>
      <c r="G29" s="129">
        <f t="shared" si="3"/>
        <v>96</v>
      </c>
      <c r="H29" s="129">
        <f t="shared" si="3"/>
        <v>440</v>
      </c>
      <c r="I29" s="129">
        <f t="shared" si="3"/>
        <v>0</v>
      </c>
      <c r="J29" s="129">
        <f t="shared" si="3"/>
        <v>0</v>
      </c>
      <c r="K29" s="129">
        <f t="shared" si="3"/>
        <v>0</v>
      </c>
      <c r="L29" s="129">
        <f t="shared" si="3"/>
        <v>64</v>
      </c>
      <c r="M29" s="129">
        <f t="shared" si="3"/>
        <v>180</v>
      </c>
      <c r="N29" s="129">
        <f t="shared" si="3"/>
        <v>104</v>
      </c>
      <c r="O29" s="129">
        <f t="shared" si="3"/>
        <v>56</v>
      </c>
      <c r="P29" s="129">
        <f t="shared" si="3"/>
        <v>44</v>
      </c>
      <c r="Q29" s="260">
        <f t="shared" si="3"/>
        <v>88</v>
      </c>
      <c r="R29" s="129"/>
    </row>
    <row r="30" spans="1:18" ht="18" customHeight="1">
      <c r="A30" s="92" t="s">
        <v>71</v>
      </c>
      <c r="B30" s="93" t="s">
        <v>233</v>
      </c>
      <c r="C30" s="94" t="s">
        <v>57</v>
      </c>
      <c r="D30" s="130">
        <v>58</v>
      </c>
      <c r="E30" s="130">
        <f t="shared" ref="E30:E35" si="4">D30-F30</f>
        <v>10</v>
      </c>
      <c r="F30" s="130">
        <v>48</v>
      </c>
      <c r="G30" s="130">
        <f t="shared" ref="G30:G35" si="5">F30-H30</f>
        <v>34</v>
      </c>
      <c r="H30" s="130">
        <v>14</v>
      </c>
      <c r="I30" s="131"/>
      <c r="J30" s="131"/>
      <c r="K30" s="131"/>
      <c r="L30" s="106"/>
      <c r="M30" s="106"/>
      <c r="N30" s="132">
        <v>48</v>
      </c>
      <c r="O30" s="132"/>
      <c r="P30" s="132"/>
      <c r="Q30" s="133"/>
      <c r="R30" s="106">
        <v>2</v>
      </c>
    </row>
    <row r="31" spans="1:18" ht="18" customHeight="1">
      <c r="A31" s="92" t="s">
        <v>73</v>
      </c>
      <c r="B31" s="93" t="s">
        <v>44</v>
      </c>
      <c r="C31" s="94" t="s">
        <v>57</v>
      </c>
      <c r="D31" s="130">
        <v>58</v>
      </c>
      <c r="E31" s="130">
        <f t="shared" si="4"/>
        <v>10</v>
      </c>
      <c r="F31" s="130">
        <v>48</v>
      </c>
      <c r="G31" s="130">
        <f t="shared" si="5"/>
        <v>4</v>
      </c>
      <c r="H31" s="130">
        <v>44</v>
      </c>
      <c r="I31" s="133"/>
      <c r="J31" s="133"/>
      <c r="K31" s="133"/>
      <c r="L31" s="106"/>
      <c r="M31" s="106">
        <v>48</v>
      </c>
      <c r="N31" s="106"/>
      <c r="O31" s="106"/>
      <c r="P31" s="106"/>
      <c r="Q31" s="107"/>
      <c r="R31" s="106">
        <v>2</v>
      </c>
    </row>
    <row r="32" spans="1:18" ht="25.5" customHeight="1">
      <c r="A32" s="92" t="s">
        <v>74</v>
      </c>
      <c r="B32" s="93" t="s">
        <v>42</v>
      </c>
      <c r="C32" s="95" t="s">
        <v>354</v>
      </c>
      <c r="D32" s="130">
        <v>200</v>
      </c>
      <c r="E32" s="130">
        <f t="shared" si="4"/>
        <v>28</v>
      </c>
      <c r="F32" s="130">
        <v>172</v>
      </c>
      <c r="G32" s="130">
        <f t="shared" si="5"/>
        <v>0</v>
      </c>
      <c r="H32" s="130">
        <v>172</v>
      </c>
      <c r="I32" s="133"/>
      <c r="J32" s="133"/>
      <c r="K32" s="133"/>
      <c r="L32" s="106">
        <v>32</v>
      </c>
      <c r="M32" s="106">
        <v>42</v>
      </c>
      <c r="N32" s="106">
        <v>28</v>
      </c>
      <c r="O32" s="106">
        <v>28</v>
      </c>
      <c r="P32" s="106">
        <v>22</v>
      </c>
      <c r="Q32" s="107">
        <v>20</v>
      </c>
      <c r="R32" s="106">
        <v>6</v>
      </c>
    </row>
    <row r="33" spans="1:19" ht="27.75" customHeight="1">
      <c r="A33" s="92" t="s">
        <v>76</v>
      </c>
      <c r="B33" s="93" t="s">
        <v>77</v>
      </c>
      <c r="C33" s="94" t="s">
        <v>304</v>
      </c>
      <c r="D33" s="130">
        <v>344</v>
      </c>
      <c r="E33" s="130">
        <f t="shared" si="4"/>
        <v>172</v>
      </c>
      <c r="F33" s="130">
        <v>172</v>
      </c>
      <c r="G33" s="130">
        <f t="shared" si="5"/>
        <v>2</v>
      </c>
      <c r="H33" s="130">
        <v>170</v>
      </c>
      <c r="I33" s="133"/>
      <c r="J33" s="133"/>
      <c r="K33" s="133"/>
      <c r="L33" s="106">
        <v>32</v>
      </c>
      <c r="M33" s="106">
        <v>42</v>
      </c>
      <c r="N33" s="106">
        <v>28</v>
      </c>
      <c r="O33" s="106">
        <v>28</v>
      </c>
      <c r="P33" s="106">
        <v>22</v>
      </c>
      <c r="Q33" s="107">
        <v>20</v>
      </c>
      <c r="R33" s="106">
        <v>10</v>
      </c>
    </row>
    <row r="34" spans="1:19" ht="18" customHeight="1">
      <c r="A34" s="92" t="s">
        <v>79</v>
      </c>
      <c r="B34" s="134" t="s">
        <v>80</v>
      </c>
      <c r="C34" s="96" t="s">
        <v>57</v>
      </c>
      <c r="D34" s="135">
        <f>F34*1.5</f>
        <v>72</v>
      </c>
      <c r="E34" s="132">
        <f t="shared" si="4"/>
        <v>24</v>
      </c>
      <c r="F34" s="130">
        <v>48</v>
      </c>
      <c r="G34" s="106">
        <f t="shared" si="5"/>
        <v>24</v>
      </c>
      <c r="H34" s="130">
        <v>24</v>
      </c>
      <c r="I34" s="131"/>
      <c r="J34" s="131"/>
      <c r="K34" s="131"/>
      <c r="L34" s="106"/>
      <c r="M34" s="106"/>
      <c r="N34" s="106"/>
      <c r="O34" s="106"/>
      <c r="P34" s="106"/>
      <c r="Q34" s="107">
        <v>48</v>
      </c>
      <c r="R34" s="106">
        <f t="shared" ref="R34:R35" si="6">D34/36</f>
        <v>2</v>
      </c>
    </row>
    <row r="35" spans="1:19" ht="26.25" customHeight="1">
      <c r="A35" s="92" t="s">
        <v>81</v>
      </c>
      <c r="B35" s="136" t="s">
        <v>188</v>
      </c>
      <c r="C35" s="96" t="s">
        <v>57</v>
      </c>
      <c r="D35" s="135">
        <f>F35*1.5</f>
        <v>72</v>
      </c>
      <c r="E35" s="132">
        <f t="shared" si="4"/>
        <v>24</v>
      </c>
      <c r="F35" s="130">
        <v>48</v>
      </c>
      <c r="G35" s="106">
        <f t="shared" si="5"/>
        <v>32</v>
      </c>
      <c r="H35" s="132">
        <v>16</v>
      </c>
      <c r="I35" s="133"/>
      <c r="J35" s="133"/>
      <c r="K35" s="133"/>
      <c r="L35" s="106"/>
      <c r="M35" s="106">
        <v>48</v>
      </c>
      <c r="N35" s="106"/>
      <c r="O35" s="106"/>
      <c r="P35" s="106"/>
      <c r="Q35" s="107"/>
      <c r="R35" s="106">
        <f t="shared" si="6"/>
        <v>2</v>
      </c>
    </row>
    <row r="36" spans="1:19" ht="31.5">
      <c r="A36" s="137" t="s">
        <v>83</v>
      </c>
      <c r="B36" s="138" t="s">
        <v>84</v>
      </c>
      <c r="C36" s="139" t="s">
        <v>355</v>
      </c>
      <c r="D36" s="140">
        <f t="shared" ref="D36:K36" si="7">SUM(D37:D39)</f>
        <v>228</v>
      </c>
      <c r="E36" s="140">
        <f>SUM(E37:E39)</f>
        <v>76</v>
      </c>
      <c r="F36" s="140">
        <f t="shared" si="7"/>
        <v>152</v>
      </c>
      <c r="G36" s="140">
        <f t="shared" si="7"/>
        <v>86</v>
      </c>
      <c r="H36" s="140">
        <f t="shared" si="7"/>
        <v>66</v>
      </c>
      <c r="I36" s="140">
        <f t="shared" si="7"/>
        <v>0</v>
      </c>
      <c r="J36" s="140">
        <f t="shared" si="7"/>
        <v>0</v>
      </c>
      <c r="K36" s="140">
        <f t="shared" si="7"/>
        <v>0</v>
      </c>
      <c r="L36" s="140">
        <f t="shared" ref="L36:Q36" si="8">SUM(L37:L39)</f>
        <v>62</v>
      </c>
      <c r="M36" s="140">
        <f t="shared" si="8"/>
        <v>54</v>
      </c>
      <c r="N36" s="140">
        <f t="shared" si="8"/>
        <v>0</v>
      </c>
      <c r="O36" s="140">
        <f t="shared" si="8"/>
        <v>0</v>
      </c>
      <c r="P36" s="140">
        <f t="shared" si="8"/>
        <v>36</v>
      </c>
      <c r="Q36" s="261">
        <f t="shared" si="8"/>
        <v>0</v>
      </c>
      <c r="R36" s="261"/>
    </row>
    <row r="37" spans="1:19" ht="24" customHeight="1">
      <c r="A37" s="141" t="s">
        <v>86</v>
      </c>
      <c r="B37" s="93" t="s">
        <v>48</v>
      </c>
      <c r="C37" s="96" t="s">
        <v>57</v>
      </c>
      <c r="D37" s="142">
        <f>F37*1.5</f>
        <v>93</v>
      </c>
      <c r="E37" s="132">
        <f>D37-F37</f>
        <v>31</v>
      </c>
      <c r="F37" s="142">
        <v>62</v>
      </c>
      <c r="G37" s="132">
        <f>F37-H37</f>
        <v>42</v>
      </c>
      <c r="H37" s="142">
        <v>20</v>
      </c>
      <c r="I37" s="132"/>
      <c r="J37" s="132"/>
      <c r="K37" s="132"/>
      <c r="L37" s="142">
        <v>62</v>
      </c>
      <c r="M37" s="106"/>
      <c r="N37" s="106"/>
      <c r="O37" s="106"/>
      <c r="P37" s="106"/>
      <c r="Q37" s="107"/>
      <c r="R37" s="106">
        <v>3</v>
      </c>
    </row>
    <row r="38" spans="1:19" ht="33.75" customHeight="1">
      <c r="A38" s="141" t="s">
        <v>88</v>
      </c>
      <c r="B38" s="97" t="s">
        <v>87</v>
      </c>
      <c r="C38" s="96" t="s">
        <v>57</v>
      </c>
      <c r="D38" s="142">
        <f>F38*1.5</f>
        <v>54</v>
      </c>
      <c r="E38" s="132">
        <f>D38-F38</f>
        <v>18</v>
      </c>
      <c r="F38" s="142">
        <v>36</v>
      </c>
      <c r="G38" s="132">
        <f>F38-H38</f>
        <v>30</v>
      </c>
      <c r="H38" s="142">
        <v>6</v>
      </c>
      <c r="I38" s="132"/>
      <c r="J38" s="132"/>
      <c r="K38" s="132"/>
      <c r="L38" s="106"/>
      <c r="M38" s="106"/>
      <c r="N38" s="106"/>
      <c r="O38" s="106"/>
      <c r="P38" s="106">
        <v>36</v>
      </c>
      <c r="Q38" s="107"/>
      <c r="R38" s="106">
        <v>2</v>
      </c>
    </row>
    <row r="39" spans="1:19" ht="18" customHeight="1">
      <c r="A39" s="141" t="s">
        <v>240</v>
      </c>
      <c r="B39" s="98" t="s">
        <v>89</v>
      </c>
      <c r="C39" s="96" t="s">
        <v>57</v>
      </c>
      <c r="D39" s="142">
        <f>F39*1.5</f>
        <v>81</v>
      </c>
      <c r="E39" s="132">
        <f>D39-F39</f>
        <v>27</v>
      </c>
      <c r="F39" s="142">
        <v>54</v>
      </c>
      <c r="G39" s="132">
        <f>F39-H39</f>
        <v>14</v>
      </c>
      <c r="H39" s="142">
        <v>40</v>
      </c>
      <c r="I39" s="132"/>
      <c r="J39" s="132"/>
      <c r="K39" s="132"/>
      <c r="L39" s="106"/>
      <c r="M39" s="106">
        <v>54</v>
      </c>
      <c r="N39" s="106"/>
      <c r="O39" s="106"/>
      <c r="P39" s="106"/>
      <c r="Q39" s="107"/>
      <c r="R39" s="106">
        <v>2</v>
      </c>
    </row>
    <row r="40" spans="1:19" ht="18" customHeight="1">
      <c r="A40" s="137" t="s">
        <v>90</v>
      </c>
      <c r="B40" s="143" t="s">
        <v>91</v>
      </c>
      <c r="C40" s="128" t="s">
        <v>356</v>
      </c>
      <c r="D40" s="144">
        <f t="shared" ref="D40:Q40" si="9">D41+D58</f>
        <v>3612</v>
      </c>
      <c r="E40" s="144">
        <f t="shared" si="9"/>
        <v>1204</v>
      </c>
      <c r="F40" s="144">
        <f>F41+F58</f>
        <v>2408</v>
      </c>
      <c r="G40" s="144">
        <f t="shared" si="9"/>
        <v>1362</v>
      </c>
      <c r="H40" s="144">
        <f t="shared" si="9"/>
        <v>986</v>
      </c>
      <c r="I40" s="144">
        <f t="shared" si="9"/>
        <v>60</v>
      </c>
      <c r="J40" s="144">
        <f t="shared" si="9"/>
        <v>0</v>
      </c>
      <c r="K40" s="144">
        <f t="shared" si="9"/>
        <v>0</v>
      </c>
      <c r="L40" s="144">
        <f t="shared" si="9"/>
        <v>450</v>
      </c>
      <c r="M40" s="144">
        <f t="shared" si="9"/>
        <v>522</v>
      </c>
      <c r="N40" s="144">
        <f t="shared" si="9"/>
        <v>400</v>
      </c>
      <c r="O40" s="144">
        <f t="shared" si="9"/>
        <v>448</v>
      </c>
      <c r="P40" s="144">
        <f t="shared" si="9"/>
        <v>316</v>
      </c>
      <c r="Q40" s="262">
        <f t="shared" si="9"/>
        <v>272</v>
      </c>
      <c r="R40" s="129"/>
      <c r="S40" s="183"/>
    </row>
    <row r="41" spans="1:19" ht="23.25" customHeight="1">
      <c r="A41" s="137" t="s">
        <v>93</v>
      </c>
      <c r="B41" s="145" t="s">
        <v>94</v>
      </c>
      <c r="C41" s="128" t="s">
        <v>357</v>
      </c>
      <c r="D41" s="144">
        <f>SUM(D42:D57)</f>
        <v>1608</v>
      </c>
      <c r="E41" s="144">
        <f>SUM(E42:E57)</f>
        <v>536</v>
      </c>
      <c r="F41" s="144">
        <f t="shared" ref="F41:Q41" si="10">SUM(F42:F57)</f>
        <v>1072</v>
      </c>
      <c r="G41" s="144">
        <f t="shared" si="10"/>
        <v>618</v>
      </c>
      <c r="H41" s="144">
        <f t="shared" si="10"/>
        <v>454</v>
      </c>
      <c r="I41" s="144">
        <f t="shared" si="10"/>
        <v>0</v>
      </c>
      <c r="J41" s="144">
        <f t="shared" si="10"/>
        <v>0</v>
      </c>
      <c r="K41" s="144">
        <f t="shared" si="10"/>
        <v>0</v>
      </c>
      <c r="L41" s="144">
        <f t="shared" si="10"/>
        <v>362</v>
      </c>
      <c r="M41" s="144">
        <f t="shared" si="10"/>
        <v>378</v>
      </c>
      <c r="N41" s="144">
        <f t="shared" si="10"/>
        <v>164</v>
      </c>
      <c r="O41" s="144">
        <f t="shared" si="10"/>
        <v>92</v>
      </c>
      <c r="P41" s="144">
        <f t="shared" si="10"/>
        <v>40</v>
      </c>
      <c r="Q41" s="262">
        <f t="shared" si="10"/>
        <v>36</v>
      </c>
      <c r="R41" s="129"/>
    </row>
    <row r="42" spans="1:19" ht="30" customHeight="1">
      <c r="A42" s="141" t="s">
        <v>96</v>
      </c>
      <c r="B42" s="146" t="s">
        <v>244</v>
      </c>
      <c r="C42" s="142" t="s">
        <v>358</v>
      </c>
      <c r="D42" s="130">
        <f t="shared" ref="D42:D56" si="11">F42*1.5</f>
        <v>120</v>
      </c>
      <c r="E42" s="130">
        <f t="shared" ref="E42:E56" si="12">D42-F42</f>
        <v>40</v>
      </c>
      <c r="F42" s="130">
        <f>60+20</f>
        <v>80</v>
      </c>
      <c r="G42" s="130">
        <f t="shared" ref="G42:G56" si="13">F42-H42</f>
        <v>2</v>
      </c>
      <c r="H42" s="130">
        <v>78</v>
      </c>
      <c r="I42" s="142"/>
      <c r="J42" s="142"/>
      <c r="K42" s="142"/>
      <c r="L42" s="142">
        <v>40</v>
      </c>
      <c r="M42" s="142">
        <v>40</v>
      </c>
      <c r="N42" s="106"/>
      <c r="O42" s="106"/>
      <c r="P42" s="106"/>
      <c r="Q42" s="107"/>
      <c r="R42" s="106">
        <v>3</v>
      </c>
    </row>
    <row r="43" spans="1:19" ht="18" customHeight="1">
      <c r="A43" s="141" t="s">
        <v>98</v>
      </c>
      <c r="B43" s="146" t="s">
        <v>359</v>
      </c>
      <c r="C43" s="96" t="s">
        <v>360</v>
      </c>
      <c r="D43" s="130">
        <f t="shared" si="11"/>
        <v>270</v>
      </c>
      <c r="E43" s="130">
        <f t="shared" si="12"/>
        <v>90</v>
      </c>
      <c r="F43" s="130">
        <f>60+120</f>
        <v>180</v>
      </c>
      <c r="G43" s="130">
        <f t="shared" si="13"/>
        <v>140</v>
      </c>
      <c r="H43" s="130">
        <v>40</v>
      </c>
      <c r="I43" s="96"/>
      <c r="J43" s="96"/>
      <c r="K43" s="96"/>
      <c r="L43" s="106">
        <v>110</v>
      </c>
      <c r="M43" s="106">
        <v>70</v>
      </c>
      <c r="N43" s="106"/>
      <c r="O43" s="106"/>
      <c r="P43" s="106"/>
      <c r="Q43" s="107"/>
      <c r="R43" s="106">
        <v>8</v>
      </c>
    </row>
    <row r="44" spans="1:19" ht="31.5">
      <c r="A44" s="141" t="s">
        <v>100</v>
      </c>
      <c r="B44" s="147" t="s">
        <v>361</v>
      </c>
      <c r="C44" s="96" t="s">
        <v>57</v>
      </c>
      <c r="D44" s="130">
        <f t="shared" si="11"/>
        <v>90</v>
      </c>
      <c r="E44" s="130">
        <f t="shared" si="12"/>
        <v>30</v>
      </c>
      <c r="F44" s="130">
        <v>60</v>
      </c>
      <c r="G44" s="130">
        <f t="shared" si="13"/>
        <v>20</v>
      </c>
      <c r="H44" s="130">
        <v>40</v>
      </c>
      <c r="I44" s="133"/>
      <c r="J44" s="133"/>
      <c r="K44" s="133"/>
      <c r="L44" s="106"/>
      <c r="M44" s="106">
        <v>60</v>
      </c>
      <c r="N44" s="106"/>
      <c r="O44" s="106"/>
      <c r="P44" s="106"/>
      <c r="Q44" s="107"/>
      <c r="R44" s="106">
        <v>3</v>
      </c>
    </row>
    <row r="45" spans="1:19">
      <c r="A45" s="141" t="s">
        <v>102</v>
      </c>
      <c r="B45" s="146" t="s">
        <v>246</v>
      </c>
      <c r="C45" s="96" t="s">
        <v>36</v>
      </c>
      <c r="D45" s="130">
        <f t="shared" si="11"/>
        <v>102</v>
      </c>
      <c r="E45" s="130">
        <f t="shared" si="12"/>
        <v>34</v>
      </c>
      <c r="F45" s="130">
        <v>68</v>
      </c>
      <c r="G45" s="130">
        <f t="shared" si="13"/>
        <v>50</v>
      </c>
      <c r="H45" s="130">
        <v>18</v>
      </c>
      <c r="I45" s="133"/>
      <c r="J45" s="133"/>
      <c r="K45" s="133"/>
      <c r="L45" s="106"/>
      <c r="M45" s="106">
        <v>68</v>
      </c>
      <c r="N45" s="106"/>
      <c r="O45" s="106"/>
      <c r="P45" s="106"/>
      <c r="Q45" s="107"/>
      <c r="R45" s="106">
        <v>3</v>
      </c>
    </row>
    <row r="46" spans="1:19" ht="15" customHeight="1">
      <c r="A46" s="141" t="s">
        <v>104</v>
      </c>
      <c r="B46" s="146" t="s">
        <v>362</v>
      </c>
      <c r="C46" s="96" t="s">
        <v>57</v>
      </c>
      <c r="D46" s="130">
        <f t="shared" si="11"/>
        <v>102</v>
      </c>
      <c r="E46" s="130">
        <f t="shared" si="12"/>
        <v>34</v>
      </c>
      <c r="F46" s="130">
        <v>68</v>
      </c>
      <c r="G46" s="130">
        <f t="shared" si="13"/>
        <v>28</v>
      </c>
      <c r="H46" s="130">
        <v>40</v>
      </c>
      <c r="I46" s="133"/>
      <c r="J46" s="133"/>
      <c r="K46" s="133"/>
      <c r="L46" s="106">
        <v>68</v>
      </c>
      <c r="M46" s="106"/>
      <c r="N46" s="106"/>
      <c r="O46" s="106"/>
      <c r="P46" s="106"/>
      <c r="Q46" s="107"/>
      <c r="R46" s="106">
        <v>3</v>
      </c>
    </row>
    <row r="47" spans="1:19" ht="31.5">
      <c r="A47" s="141" t="s">
        <v>106</v>
      </c>
      <c r="B47" s="147" t="s">
        <v>116</v>
      </c>
      <c r="C47" s="96" t="s">
        <v>57</v>
      </c>
      <c r="D47" s="130">
        <f t="shared" si="11"/>
        <v>90</v>
      </c>
      <c r="E47" s="130">
        <f t="shared" si="12"/>
        <v>30</v>
      </c>
      <c r="F47" s="130">
        <v>60</v>
      </c>
      <c r="G47" s="130">
        <f t="shared" si="13"/>
        <v>10</v>
      </c>
      <c r="H47" s="130">
        <v>50</v>
      </c>
      <c r="I47" s="133"/>
      <c r="J47" s="133"/>
      <c r="K47" s="133"/>
      <c r="L47" s="106"/>
      <c r="M47" s="106"/>
      <c r="N47" s="106">
        <v>60</v>
      </c>
      <c r="O47" s="106"/>
      <c r="P47" s="106"/>
      <c r="Q47" s="107"/>
      <c r="R47" s="106">
        <v>3</v>
      </c>
    </row>
    <row r="48" spans="1:19" s="80" customFormat="1" ht="24.95" customHeight="1">
      <c r="A48" s="141" t="s">
        <v>108</v>
      </c>
      <c r="B48" s="146" t="s">
        <v>363</v>
      </c>
      <c r="C48" s="96" t="s">
        <v>57</v>
      </c>
      <c r="D48" s="130">
        <f t="shared" si="11"/>
        <v>54</v>
      </c>
      <c r="E48" s="130">
        <f t="shared" si="12"/>
        <v>18</v>
      </c>
      <c r="F48" s="130">
        <v>36</v>
      </c>
      <c r="G48" s="130">
        <f t="shared" si="13"/>
        <v>14</v>
      </c>
      <c r="H48" s="130">
        <v>22</v>
      </c>
      <c r="I48" s="107"/>
      <c r="J48" s="107"/>
      <c r="K48" s="107"/>
      <c r="L48" s="106"/>
      <c r="M48" s="106"/>
      <c r="N48" s="106"/>
      <c r="O48" s="106">
        <v>36</v>
      </c>
      <c r="P48" s="106"/>
      <c r="Q48" s="107"/>
      <c r="R48" s="106">
        <v>2</v>
      </c>
    </row>
    <row r="49" spans="1:18" ht="42" customHeight="1">
      <c r="A49" s="141" t="s">
        <v>110</v>
      </c>
      <c r="B49" s="147" t="s">
        <v>254</v>
      </c>
      <c r="C49" s="96" t="s">
        <v>57</v>
      </c>
      <c r="D49" s="130">
        <f t="shared" si="11"/>
        <v>54</v>
      </c>
      <c r="E49" s="130">
        <f t="shared" si="12"/>
        <v>18</v>
      </c>
      <c r="F49" s="130">
        <v>36</v>
      </c>
      <c r="G49" s="130">
        <f t="shared" si="13"/>
        <v>14</v>
      </c>
      <c r="H49" s="130">
        <v>22</v>
      </c>
      <c r="I49" s="132"/>
      <c r="J49" s="132"/>
      <c r="K49" s="132"/>
      <c r="L49" s="106"/>
      <c r="M49" s="106"/>
      <c r="N49" s="106"/>
      <c r="O49" s="106"/>
      <c r="P49" s="106"/>
      <c r="Q49" s="107">
        <v>36</v>
      </c>
      <c r="R49" s="106">
        <v>2</v>
      </c>
    </row>
    <row r="50" spans="1:18" ht="45" customHeight="1">
      <c r="A50" s="141" t="s">
        <v>113</v>
      </c>
      <c r="B50" s="146" t="s">
        <v>119</v>
      </c>
      <c r="C50" s="96" t="s">
        <v>57</v>
      </c>
      <c r="D50" s="130">
        <f t="shared" si="11"/>
        <v>54</v>
      </c>
      <c r="E50" s="130">
        <f t="shared" si="12"/>
        <v>18</v>
      </c>
      <c r="F50" s="130">
        <v>36</v>
      </c>
      <c r="G50" s="130">
        <f t="shared" si="13"/>
        <v>24</v>
      </c>
      <c r="H50" s="130">
        <v>12</v>
      </c>
      <c r="I50" s="107"/>
      <c r="J50" s="107"/>
      <c r="K50" s="107"/>
      <c r="L50" s="106"/>
      <c r="M50" s="106"/>
      <c r="N50" s="106">
        <v>36</v>
      </c>
      <c r="O50" s="106"/>
      <c r="P50" s="106"/>
      <c r="Q50" s="107"/>
      <c r="R50" s="106">
        <v>2</v>
      </c>
    </row>
    <row r="51" spans="1:18">
      <c r="A51" s="141" t="s">
        <v>115</v>
      </c>
      <c r="B51" s="146" t="s">
        <v>121</v>
      </c>
      <c r="C51" s="96" t="s">
        <v>57</v>
      </c>
      <c r="D51" s="130">
        <f t="shared" si="11"/>
        <v>102</v>
      </c>
      <c r="E51" s="130">
        <f t="shared" si="12"/>
        <v>34</v>
      </c>
      <c r="F51" s="130">
        <v>68</v>
      </c>
      <c r="G51" s="130">
        <f t="shared" si="13"/>
        <v>46</v>
      </c>
      <c r="H51" s="130">
        <v>22</v>
      </c>
      <c r="I51" s="107"/>
      <c r="J51" s="107"/>
      <c r="K51" s="107"/>
      <c r="L51" s="106"/>
      <c r="M51" s="106"/>
      <c r="N51" s="106">
        <v>68</v>
      </c>
      <c r="O51" s="106"/>
      <c r="P51" s="106"/>
      <c r="Q51" s="107"/>
      <c r="R51" s="106">
        <v>3</v>
      </c>
    </row>
    <row r="52" spans="1:18" ht="26.25" customHeight="1">
      <c r="A52" s="141" t="s">
        <v>118</v>
      </c>
      <c r="B52" s="146" t="s">
        <v>364</v>
      </c>
      <c r="C52" s="96" t="s">
        <v>57</v>
      </c>
      <c r="D52" s="130">
        <f t="shared" si="11"/>
        <v>84</v>
      </c>
      <c r="E52" s="130">
        <f t="shared" si="12"/>
        <v>28</v>
      </c>
      <c r="F52" s="130">
        <v>56</v>
      </c>
      <c r="G52" s="130">
        <f t="shared" si="13"/>
        <v>42</v>
      </c>
      <c r="H52" s="130">
        <v>14</v>
      </c>
      <c r="I52" s="107"/>
      <c r="J52" s="107"/>
      <c r="K52" s="107"/>
      <c r="L52" s="106"/>
      <c r="M52" s="106"/>
      <c r="N52" s="106"/>
      <c r="O52" s="106">
        <v>56</v>
      </c>
      <c r="P52" s="106"/>
      <c r="Q52" s="107"/>
      <c r="R52" s="106">
        <v>2</v>
      </c>
    </row>
    <row r="53" spans="1:18" ht="31.5">
      <c r="A53" s="141" t="s">
        <v>120</v>
      </c>
      <c r="B53" s="184" t="s">
        <v>365</v>
      </c>
      <c r="C53" s="96" t="s">
        <v>36</v>
      </c>
      <c r="D53" s="130">
        <f t="shared" si="11"/>
        <v>108</v>
      </c>
      <c r="E53" s="130">
        <f t="shared" si="12"/>
        <v>36</v>
      </c>
      <c r="F53" s="130">
        <v>72</v>
      </c>
      <c r="G53" s="130">
        <f t="shared" si="13"/>
        <v>50</v>
      </c>
      <c r="H53" s="130">
        <v>22</v>
      </c>
      <c r="I53" s="107"/>
      <c r="J53" s="107"/>
      <c r="K53" s="107"/>
      <c r="L53" s="106">
        <v>72</v>
      </c>
      <c r="M53" s="106"/>
      <c r="N53" s="106"/>
      <c r="O53" s="106"/>
      <c r="P53" s="106"/>
      <c r="Q53" s="107"/>
      <c r="R53" s="106">
        <f t="shared" ref="R53:R56" si="14">D53/36</f>
        <v>3</v>
      </c>
    </row>
    <row r="54" spans="1:18">
      <c r="A54" s="141" t="s">
        <v>122</v>
      </c>
      <c r="B54" s="146" t="s">
        <v>366</v>
      </c>
      <c r="C54" s="96" t="s">
        <v>57</v>
      </c>
      <c r="D54" s="130">
        <f t="shared" si="11"/>
        <v>114</v>
      </c>
      <c r="E54" s="130">
        <f t="shared" si="12"/>
        <v>38</v>
      </c>
      <c r="F54" s="130">
        <v>76</v>
      </c>
      <c r="G54" s="130">
        <f t="shared" si="13"/>
        <v>46</v>
      </c>
      <c r="H54" s="130">
        <v>30</v>
      </c>
      <c r="I54" s="107"/>
      <c r="J54" s="107"/>
      <c r="K54" s="107"/>
      <c r="L54" s="106"/>
      <c r="M54" s="106">
        <v>76</v>
      </c>
      <c r="N54" s="106"/>
      <c r="O54" s="106"/>
      <c r="P54" s="106"/>
      <c r="Q54" s="107"/>
      <c r="R54" s="106">
        <v>3</v>
      </c>
    </row>
    <row r="55" spans="1:18" ht="41.25" customHeight="1">
      <c r="A55" s="141" t="s">
        <v>124</v>
      </c>
      <c r="B55" s="146" t="s">
        <v>367</v>
      </c>
      <c r="C55" s="96" t="s">
        <v>57</v>
      </c>
      <c r="D55" s="130">
        <f t="shared" si="11"/>
        <v>96</v>
      </c>
      <c r="E55" s="130">
        <f t="shared" si="12"/>
        <v>32</v>
      </c>
      <c r="F55" s="130">
        <v>64</v>
      </c>
      <c r="G55" s="130">
        <f t="shared" si="13"/>
        <v>50</v>
      </c>
      <c r="H55" s="130">
        <v>14</v>
      </c>
      <c r="I55" s="107"/>
      <c r="J55" s="107"/>
      <c r="K55" s="107"/>
      <c r="L55" s="106"/>
      <c r="M55" s="106">
        <v>64</v>
      </c>
      <c r="N55" s="106"/>
      <c r="O55" s="106"/>
      <c r="P55" s="106"/>
      <c r="Q55" s="107"/>
      <c r="R55" s="106">
        <v>3</v>
      </c>
    </row>
    <row r="56" spans="1:18" ht="27.75" customHeight="1">
      <c r="A56" s="141" t="s">
        <v>200</v>
      </c>
      <c r="B56" s="146" t="s">
        <v>368</v>
      </c>
      <c r="C56" s="96" t="s">
        <v>57</v>
      </c>
      <c r="D56" s="130">
        <f t="shared" si="11"/>
        <v>108</v>
      </c>
      <c r="E56" s="130">
        <f t="shared" si="12"/>
        <v>36</v>
      </c>
      <c r="F56" s="130">
        <v>72</v>
      </c>
      <c r="G56" s="130">
        <f t="shared" si="13"/>
        <v>52</v>
      </c>
      <c r="H56" s="130">
        <v>20</v>
      </c>
      <c r="I56" s="107"/>
      <c r="J56" s="107"/>
      <c r="K56" s="107"/>
      <c r="L56" s="106">
        <v>72</v>
      </c>
      <c r="M56" s="106"/>
      <c r="N56" s="148"/>
      <c r="O56" s="106"/>
      <c r="P56" s="106"/>
      <c r="Q56" s="107"/>
      <c r="R56" s="106">
        <f t="shared" si="14"/>
        <v>3</v>
      </c>
    </row>
    <row r="57" spans="1:18" ht="23.25" customHeight="1">
      <c r="A57" s="141" t="s">
        <v>126</v>
      </c>
      <c r="B57" s="75" t="s">
        <v>201</v>
      </c>
      <c r="C57" s="76" t="s">
        <v>57</v>
      </c>
      <c r="D57" s="77">
        <f>E57+F57</f>
        <v>60</v>
      </c>
      <c r="E57" s="77">
        <f>F57/2</f>
        <v>20</v>
      </c>
      <c r="F57" s="78">
        <v>40</v>
      </c>
      <c r="G57" s="78">
        <v>30</v>
      </c>
      <c r="H57" s="78">
        <f>F57-G57</f>
        <v>10</v>
      </c>
      <c r="I57" s="79"/>
      <c r="J57" s="79"/>
      <c r="K57" s="79"/>
      <c r="L57" s="79"/>
      <c r="M57" s="79"/>
      <c r="N57" s="79"/>
      <c r="O57" s="79"/>
      <c r="P57" s="79">
        <v>40</v>
      </c>
      <c r="Q57" s="79"/>
      <c r="R57" s="106">
        <v>2</v>
      </c>
    </row>
    <row r="58" spans="1:18" ht="36.75" customHeight="1">
      <c r="A58" s="171" t="s">
        <v>130</v>
      </c>
      <c r="B58" s="149" t="s">
        <v>131</v>
      </c>
      <c r="C58" s="126" t="s">
        <v>132</v>
      </c>
      <c r="D58" s="99">
        <f t="shared" ref="D58:Q58" si="15">D59+D66+D70+D73+D77</f>
        <v>2004</v>
      </c>
      <c r="E58" s="99">
        <f t="shared" si="15"/>
        <v>668</v>
      </c>
      <c r="F58" s="99">
        <f t="shared" si="15"/>
        <v>1336</v>
      </c>
      <c r="G58" s="99">
        <f t="shared" si="15"/>
        <v>744</v>
      </c>
      <c r="H58" s="99">
        <f t="shared" si="15"/>
        <v>532</v>
      </c>
      <c r="I58" s="99">
        <f t="shared" si="15"/>
        <v>60</v>
      </c>
      <c r="J58" s="99">
        <f t="shared" si="15"/>
        <v>0</v>
      </c>
      <c r="K58" s="99">
        <f t="shared" si="15"/>
        <v>0</v>
      </c>
      <c r="L58" s="99">
        <f t="shared" si="15"/>
        <v>88</v>
      </c>
      <c r="M58" s="99">
        <f t="shared" si="15"/>
        <v>144</v>
      </c>
      <c r="N58" s="99">
        <f t="shared" si="15"/>
        <v>236</v>
      </c>
      <c r="O58" s="99">
        <f t="shared" si="15"/>
        <v>356</v>
      </c>
      <c r="P58" s="99">
        <f t="shared" si="15"/>
        <v>276</v>
      </c>
      <c r="Q58" s="263">
        <f t="shared" si="15"/>
        <v>236</v>
      </c>
      <c r="R58" s="276"/>
    </row>
    <row r="59" spans="1:18" ht="28.5" customHeight="1">
      <c r="A59" s="172" t="s">
        <v>133</v>
      </c>
      <c r="B59" s="100" t="s">
        <v>369</v>
      </c>
      <c r="C59" s="150" t="s">
        <v>264</v>
      </c>
      <c r="D59" s="144">
        <f t="shared" ref="D59:Q59" si="16">SUM(D60:D64)</f>
        <v>1092</v>
      </c>
      <c r="E59" s="144">
        <f t="shared" si="16"/>
        <v>364</v>
      </c>
      <c r="F59" s="144">
        <f t="shared" si="16"/>
        <v>728</v>
      </c>
      <c r="G59" s="144">
        <f t="shared" si="16"/>
        <v>434</v>
      </c>
      <c r="H59" s="144">
        <f t="shared" si="16"/>
        <v>264</v>
      </c>
      <c r="I59" s="144">
        <f t="shared" si="16"/>
        <v>30</v>
      </c>
      <c r="J59" s="144">
        <f t="shared" si="16"/>
        <v>0</v>
      </c>
      <c r="K59" s="144">
        <f t="shared" si="16"/>
        <v>0</v>
      </c>
      <c r="L59" s="144">
        <f t="shared" si="16"/>
        <v>88</v>
      </c>
      <c r="M59" s="144">
        <f t="shared" si="16"/>
        <v>144</v>
      </c>
      <c r="N59" s="144">
        <f t="shared" si="16"/>
        <v>196</v>
      </c>
      <c r="O59" s="144">
        <f t="shared" si="16"/>
        <v>116</v>
      </c>
      <c r="P59" s="144">
        <f t="shared" si="16"/>
        <v>88</v>
      </c>
      <c r="Q59" s="262">
        <f t="shared" si="16"/>
        <v>96</v>
      </c>
      <c r="R59" s="129"/>
    </row>
    <row r="60" spans="1:18" ht="24" customHeight="1">
      <c r="A60" s="96" t="s">
        <v>136</v>
      </c>
      <c r="B60" s="97" t="s">
        <v>370</v>
      </c>
      <c r="C60" s="101" t="s">
        <v>371</v>
      </c>
      <c r="D60" s="130">
        <f>F60*1.5</f>
        <v>192</v>
      </c>
      <c r="E60" s="130">
        <f>D60-F60</f>
        <v>64</v>
      </c>
      <c r="F60" s="130">
        <v>128</v>
      </c>
      <c r="G60" s="130">
        <f>F60-H60</f>
        <v>78</v>
      </c>
      <c r="H60" s="130">
        <v>50</v>
      </c>
      <c r="I60" s="133"/>
      <c r="J60" s="133"/>
      <c r="K60" s="133"/>
      <c r="L60" s="106">
        <v>88</v>
      </c>
      <c r="M60" s="106">
        <v>40</v>
      </c>
      <c r="N60" s="106"/>
      <c r="O60" s="106"/>
      <c r="P60" s="106"/>
      <c r="Q60" s="107"/>
      <c r="R60" s="106">
        <v>5</v>
      </c>
    </row>
    <row r="61" spans="1:18">
      <c r="A61" s="96" t="s">
        <v>328</v>
      </c>
      <c r="B61" s="97" t="s">
        <v>372</v>
      </c>
      <c r="C61" s="101" t="s">
        <v>36</v>
      </c>
      <c r="D61" s="130">
        <f>F61*1.5</f>
        <v>174</v>
      </c>
      <c r="E61" s="130">
        <f>D61-F61</f>
        <v>58</v>
      </c>
      <c r="F61" s="130">
        <v>116</v>
      </c>
      <c r="G61" s="130">
        <f>F61-H61</f>
        <v>102</v>
      </c>
      <c r="H61" s="130">
        <v>14</v>
      </c>
      <c r="I61" s="133"/>
      <c r="J61" s="133"/>
      <c r="K61" s="133"/>
      <c r="L61" s="106"/>
      <c r="M61" s="106"/>
      <c r="N61" s="106"/>
      <c r="O61" s="106">
        <v>116</v>
      </c>
      <c r="P61" s="106"/>
      <c r="Q61" s="107"/>
      <c r="R61" s="106">
        <v>5</v>
      </c>
    </row>
    <row r="62" spans="1:18" ht="47.25">
      <c r="A62" s="96" t="s">
        <v>330</v>
      </c>
      <c r="B62" s="97" t="s">
        <v>373</v>
      </c>
      <c r="C62" s="101" t="s">
        <v>36</v>
      </c>
      <c r="D62" s="130">
        <f>F62*1.5</f>
        <v>156</v>
      </c>
      <c r="E62" s="130">
        <f>D62-F62</f>
        <v>52</v>
      </c>
      <c r="F62" s="130">
        <v>104</v>
      </c>
      <c r="G62" s="130">
        <f>F62-H62</f>
        <v>44</v>
      </c>
      <c r="H62" s="130">
        <v>60</v>
      </c>
      <c r="I62" s="133"/>
      <c r="J62" s="133"/>
      <c r="K62" s="133"/>
      <c r="L62" s="106"/>
      <c r="M62" s="106">
        <v>104</v>
      </c>
      <c r="N62" s="106"/>
      <c r="O62" s="106"/>
      <c r="P62" s="106"/>
      <c r="Q62" s="107"/>
      <c r="R62" s="106">
        <v>4</v>
      </c>
    </row>
    <row r="63" spans="1:18" ht="41.25" customHeight="1">
      <c r="A63" s="96" t="s">
        <v>374</v>
      </c>
      <c r="B63" s="97" t="s">
        <v>375</v>
      </c>
      <c r="C63" s="101" t="s">
        <v>36</v>
      </c>
      <c r="D63" s="130">
        <f>F63*1.5</f>
        <v>294</v>
      </c>
      <c r="E63" s="130">
        <f>D63-F63</f>
        <v>98</v>
      </c>
      <c r="F63" s="130">
        <v>196</v>
      </c>
      <c r="G63" s="130">
        <v>106</v>
      </c>
      <c r="H63" s="130">
        <v>60</v>
      </c>
      <c r="I63" s="133">
        <v>30</v>
      </c>
      <c r="J63" s="133"/>
      <c r="K63" s="133"/>
      <c r="L63" s="106"/>
      <c r="M63" s="106"/>
      <c r="N63" s="106">
        <v>196</v>
      </c>
      <c r="O63" s="106"/>
      <c r="P63" s="106"/>
      <c r="Q63" s="107"/>
      <c r="R63" s="106">
        <v>8</v>
      </c>
    </row>
    <row r="64" spans="1:18" ht="49.5" customHeight="1">
      <c r="A64" s="96" t="s">
        <v>376</v>
      </c>
      <c r="B64" s="97" t="s">
        <v>377</v>
      </c>
      <c r="C64" s="101" t="s">
        <v>378</v>
      </c>
      <c r="D64" s="130">
        <f>F64*1.5</f>
        <v>276</v>
      </c>
      <c r="E64" s="130">
        <f>D64-F64</f>
        <v>92</v>
      </c>
      <c r="F64" s="130">
        <v>184</v>
      </c>
      <c r="G64" s="130">
        <f>F64-H64</f>
        <v>104</v>
      </c>
      <c r="H64" s="130">
        <v>80</v>
      </c>
      <c r="I64" s="133"/>
      <c r="J64" s="133"/>
      <c r="K64" s="133"/>
      <c r="L64" s="106"/>
      <c r="M64" s="106"/>
      <c r="N64" s="106"/>
      <c r="O64" s="106"/>
      <c r="P64" s="106">
        <v>88</v>
      </c>
      <c r="Q64" s="107">
        <v>96</v>
      </c>
      <c r="R64" s="106">
        <v>8</v>
      </c>
    </row>
    <row r="65" spans="1:18">
      <c r="A65" s="151" t="s">
        <v>139</v>
      </c>
      <c r="B65" s="86"/>
      <c r="C65" s="102" t="s">
        <v>57</v>
      </c>
      <c r="D65" s="152"/>
      <c r="E65" s="152"/>
      <c r="F65" s="152">
        <v>216</v>
      </c>
      <c r="G65" s="152"/>
      <c r="H65" s="152"/>
      <c r="I65" s="153"/>
      <c r="J65" s="153"/>
      <c r="K65" s="153"/>
      <c r="L65" s="154"/>
      <c r="M65" s="154">
        <v>72</v>
      </c>
      <c r="N65" s="154">
        <v>72</v>
      </c>
      <c r="O65" s="154">
        <v>36</v>
      </c>
      <c r="P65" s="154">
        <v>36</v>
      </c>
      <c r="Q65" s="264"/>
      <c r="R65" s="154">
        <f>F65/36</f>
        <v>6</v>
      </c>
    </row>
    <row r="66" spans="1:18" ht="30" customHeight="1">
      <c r="A66" s="103" t="s">
        <v>141</v>
      </c>
      <c r="B66" s="103" t="s">
        <v>379</v>
      </c>
      <c r="C66" s="155" t="s">
        <v>264</v>
      </c>
      <c r="D66" s="142">
        <f>SUM(D67:D67)</f>
        <v>291</v>
      </c>
      <c r="E66" s="142">
        <f t="shared" ref="E66:M66" si="17">SUM(E67:E67)</f>
        <v>97</v>
      </c>
      <c r="F66" s="142">
        <f>SUM(F67:F67)</f>
        <v>194</v>
      </c>
      <c r="G66" s="142">
        <f t="shared" si="17"/>
        <v>118</v>
      </c>
      <c r="H66" s="142">
        <f t="shared" si="17"/>
        <v>76</v>
      </c>
      <c r="I66" s="142">
        <f t="shared" si="17"/>
        <v>0</v>
      </c>
      <c r="J66" s="142">
        <f t="shared" si="17"/>
        <v>0</v>
      </c>
      <c r="K66" s="142">
        <f t="shared" si="17"/>
        <v>0</v>
      </c>
      <c r="L66" s="142">
        <f>SUM(L67:L67)</f>
        <v>0</v>
      </c>
      <c r="M66" s="142">
        <f t="shared" si="17"/>
        <v>0</v>
      </c>
      <c r="N66" s="142">
        <f>SUM(N67:N67)</f>
        <v>0</v>
      </c>
      <c r="O66" s="142">
        <v>88</v>
      </c>
      <c r="P66" s="142">
        <v>106</v>
      </c>
      <c r="Q66" s="265">
        <f>SUM(Q67:Q67)</f>
        <v>0</v>
      </c>
      <c r="R66" s="106"/>
    </row>
    <row r="67" spans="1:18" ht="42.75" customHeight="1">
      <c r="A67" s="97" t="s">
        <v>143</v>
      </c>
      <c r="B67" s="97" t="s">
        <v>380</v>
      </c>
      <c r="C67" s="96" t="s">
        <v>212</v>
      </c>
      <c r="D67" s="130">
        <f>F67*1.5</f>
        <v>291</v>
      </c>
      <c r="E67" s="130">
        <f>D67-F67</f>
        <v>97</v>
      </c>
      <c r="F67" s="130">
        <v>194</v>
      </c>
      <c r="G67" s="130">
        <f>F67-H67</f>
        <v>118</v>
      </c>
      <c r="H67" s="130">
        <v>76</v>
      </c>
      <c r="I67" s="130"/>
      <c r="J67" s="130"/>
      <c r="K67" s="130"/>
      <c r="L67" s="106"/>
      <c r="M67" s="106"/>
      <c r="N67" s="106"/>
      <c r="O67" s="106">
        <v>108</v>
      </c>
      <c r="P67" s="106">
        <v>86</v>
      </c>
      <c r="Q67" s="107"/>
      <c r="R67" s="106">
        <v>8</v>
      </c>
    </row>
    <row r="68" spans="1:18" ht="24.75" customHeight="1">
      <c r="A68" s="151" t="s">
        <v>146</v>
      </c>
      <c r="B68" s="104"/>
      <c r="C68" s="102" t="s">
        <v>57</v>
      </c>
      <c r="D68" s="152"/>
      <c r="E68" s="152"/>
      <c r="F68" s="152">
        <v>72</v>
      </c>
      <c r="G68" s="152"/>
      <c r="H68" s="152"/>
      <c r="I68" s="152"/>
      <c r="J68" s="152"/>
      <c r="K68" s="152"/>
      <c r="L68" s="154"/>
      <c r="M68" s="154"/>
      <c r="N68" s="154"/>
      <c r="O68" s="154">
        <v>36</v>
      </c>
      <c r="P68" s="154">
        <v>36</v>
      </c>
      <c r="Q68" s="264"/>
      <c r="R68" s="154">
        <f>F68/36</f>
        <v>2</v>
      </c>
    </row>
    <row r="69" spans="1:18" ht="18" customHeight="1">
      <c r="A69" s="151" t="s">
        <v>381</v>
      </c>
      <c r="B69" s="104"/>
      <c r="C69" s="102" t="s">
        <v>57</v>
      </c>
      <c r="D69" s="152"/>
      <c r="E69" s="152"/>
      <c r="F69" s="152">
        <v>144</v>
      </c>
      <c r="G69" s="152"/>
      <c r="H69" s="152"/>
      <c r="I69" s="152"/>
      <c r="J69" s="152"/>
      <c r="K69" s="152"/>
      <c r="L69" s="156"/>
      <c r="M69" s="156"/>
      <c r="N69" s="156"/>
      <c r="O69" s="156"/>
      <c r="P69" s="156">
        <v>144</v>
      </c>
      <c r="Q69" s="266"/>
      <c r="R69" s="154">
        <f>F69/36</f>
        <v>4</v>
      </c>
    </row>
    <row r="70" spans="1:18" ht="39.75" customHeight="1">
      <c r="A70" s="103" t="s">
        <v>148</v>
      </c>
      <c r="B70" s="103" t="s">
        <v>382</v>
      </c>
      <c r="C70" s="155" t="s">
        <v>284</v>
      </c>
      <c r="D70" s="142">
        <f>SUM(D71:D71)</f>
        <v>108</v>
      </c>
      <c r="E70" s="142">
        <f t="shared" ref="E70:Q70" si="18">SUM(E71:E71)</f>
        <v>36</v>
      </c>
      <c r="F70" s="142">
        <f>SUM(F71:F71)</f>
        <v>72</v>
      </c>
      <c r="G70" s="142">
        <f t="shared" si="18"/>
        <v>32</v>
      </c>
      <c r="H70" s="142">
        <f t="shared" si="18"/>
        <v>40</v>
      </c>
      <c r="I70" s="142">
        <f t="shared" si="18"/>
        <v>0</v>
      </c>
      <c r="J70" s="142">
        <f t="shared" si="18"/>
        <v>0</v>
      </c>
      <c r="K70" s="142">
        <f t="shared" si="18"/>
        <v>0</v>
      </c>
      <c r="L70" s="157">
        <f>SUM(L71:L71)</f>
        <v>0</v>
      </c>
      <c r="M70" s="157">
        <f t="shared" si="18"/>
        <v>0</v>
      </c>
      <c r="N70" s="157">
        <f>SUM(N71:N71)</f>
        <v>0</v>
      </c>
      <c r="O70" s="157">
        <f t="shared" si="18"/>
        <v>72</v>
      </c>
      <c r="P70" s="157">
        <f t="shared" si="18"/>
        <v>0</v>
      </c>
      <c r="Q70" s="267">
        <f t="shared" si="18"/>
        <v>0</v>
      </c>
      <c r="R70" s="106"/>
    </row>
    <row r="71" spans="1:18" ht="38.25" customHeight="1">
      <c r="A71" s="88" t="s">
        <v>150</v>
      </c>
      <c r="B71" s="97" t="s">
        <v>383</v>
      </c>
      <c r="C71" s="96" t="s">
        <v>57</v>
      </c>
      <c r="D71" s="130">
        <f>F71*1.5</f>
        <v>108</v>
      </c>
      <c r="E71" s="130">
        <f>D71-F71</f>
        <v>36</v>
      </c>
      <c r="F71" s="130">
        <v>72</v>
      </c>
      <c r="G71" s="130">
        <f>F71-H71</f>
        <v>32</v>
      </c>
      <c r="H71" s="130">
        <v>40</v>
      </c>
      <c r="I71" s="158"/>
      <c r="J71" s="158"/>
      <c r="K71" s="158"/>
      <c r="L71" s="106"/>
      <c r="M71" s="106"/>
      <c r="N71" s="106"/>
      <c r="O71" s="106">
        <v>72</v>
      </c>
      <c r="P71" s="106"/>
      <c r="Q71" s="107"/>
      <c r="R71" s="106">
        <v>3</v>
      </c>
    </row>
    <row r="72" spans="1:18" ht="20.25" customHeight="1">
      <c r="A72" s="151" t="s">
        <v>152</v>
      </c>
      <c r="B72" s="104"/>
      <c r="C72" s="102" t="s">
        <v>57</v>
      </c>
      <c r="D72" s="152"/>
      <c r="E72" s="152"/>
      <c r="F72" s="152">
        <v>36</v>
      </c>
      <c r="G72" s="152"/>
      <c r="H72" s="152"/>
      <c r="I72" s="153"/>
      <c r="J72" s="153"/>
      <c r="K72" s="153"/>
      <c r="L72" s="154"/>
      <c r="M72" s="154"/>
      <c r="N72" s="154"/>
      <c r="O72" s="154">
        <v>36</v>
      </c>
      <c r="P72" s="154"/>
      <c r="Q72" s="264"/>
      <c r="R72" s="154">
        <f>F72/36</f>
        <v>1</v>
      </c>
    </row>
    <row r="73" spans="1:18" ht="56.25" customHeight="1">
      <c r="A73" s="103" t="s">
        <v>154</v>
      </c>
      <c r="B73" s="103" t="s">
        <v>384</v>
      </c>
      <c r="C73" s="155" t="s">
        <v>264</v>
      </c>
      <c r="D73" s="159">
        <f>D74</f>
        <v>180</v>
      </c>
      <c r="E73" s="159">
        <f t="shared" ref="E73:Q73" si="19">E74</f>
        <v>60</v>
      </c>
      <c r="F73" s="159">
        <f>F74</f>
        <v>120</v>
      </c>
      <c r="G73" s="159">
        <f t="shared" si="19"/>
        <v>50</v>
      </c>
      <c r="H73" s="159">
        <f t="shared" si="19"/>
        <v>70</v>
      </c>
      <c r="I73" s="159">
        <f t="shared" si="19"/>
        <v>0</v>
      </c>
      <c r="J73" s="159">
        <f t="shared" si="19"/>
        <v>0</v>
      </c>
      <c r="K73" s="159">
        <f t="shared" si="19"/>
        <v>0</v>
      </c>
      <c r="L73" s="159">
        <f t="shared" si="19"/>
        <v>0</v>
      </c>
      <c r="M73" s="159">
        <f t="shared" si="19"/>
        <v>0</v>
      </c>
      <c r="N73" s="159">
        <f t="shared" si="19"/>
        <v>40</v>
      </c>
      <c r="O73" s="159">
        <f t="shared" si="19"/>
        <v>80</v>
      </c>
      <c r="P73" s="159">
        <f t="shared" si="19"/>
        <v>0</v>
      </c>
      <c r="Q73" s="161">
        <f t="shared" si="19"/>
        <v>0</v>
      </c>
      <c r="R73" s="106"/>
    </row>
    <row r="74" spans="1:18" ht="42.75" customHeight="1">
      <c r="A74" s="88" t="s">
        <v>156</v>
      </c>
      <c r="B74" s="81" t="s">
        <v>385</v>
      </c>
      <c r="C74" s="96" t="s">
        <v>36</v>
      </c>
      <c r="D74" s="130">
        <f>F74*1.5</f>
        <v>180</v>
      </c>
      <c r="E74" s="130">
        <f>D74-F74</f>
        <v>60</v>
      </c>
      <c r="F74" s="130">
        <v>120</v>
      </c>
      <c r="G74" s="130">
        <f>F74-H74</f>
        <v>50</v>
      </c>
      <c r="H74" s="130">
        <v>70</v>
      </c>
      <c r="I74" s="107"/>
      <c r="J74" s="107"/>
      <c r="K74" s="107"/>
      <c r="L74" s="106"/>
      <c r="M74" s="106"/>
      <c r="N74" s="106">
        <v>40</v>
      </c>
      <c r="O74" s="132">
        <v>80</v>
      </c>
      <c r="P74" s="132"/>
      <c r="Q74" s="133"/>
      <c r="R74" s="106">
        <v>5</v>
      </c>
    </row>
    <row r="75" spans="1:18" ht="28.5" customHeight="1">
      <c r="A75" s="151" t="s">
        <v>159</v>
      </c>
      <c r="B75" s="104"/>
      <c r="C75" s="102" t="s">
        <v>57</v>
      </c>
      <c r="D75" s="152"/>
      <c r="E75" s="152"/>
      <c r="F75" s="152">
        <v>144</v>
      </c>
      <c r="G75" s="152"/>
      <c r="H75" s="152"/>
      <c r="I75" s="153"/>
      <c r="J75" s="153"/>
      <c r="K75" s="153"/>
      <c r="L75" s="154"/>
      <c r="M75" s="154"/>
      <c r="N75" s="154"/>
      <c r="O75" s="154">
        <v>144</v>
      </c>
      <c r="P75" s="154"/>
      <c r="Q75" s="264"/>
      <c r="R75" s="154">
        <f>F75/36</f>
        <v>4</v>
      </c>
    </row>
    <row r="76" spans="1:18" ht="33" customHeight="1">
      <c r="A76" s="151" t="s">
        <v>160</v>
      </c>
      <c r="B76" s="104"/>
      <c r="C76" s="102" t="s">
        <v>57</v>
      </c>
      <c r="D76" s="152"/>
      <c r="E76" s="152"/>
      <c r="F76" s="152">
        <v>108</v>
      </c>
      <c r="G76" s="152"/>
      <c r="H76" s="152"/>
      <c r="I76" s="153"/>
      <c r="J76" s="153"/>
      <c r="K76" s="153"/>
      <c r="L76" s="154"/>
      <c r="M76" s="154"/>
      <c r="N76" s="154"/>
      <c r="O76" s="154">
        <v>108</v>
      </c>
      <c r="P76" s="154"/>
      <c r="Q76" s="264"/>
      <c r="R76" s="154">
        <f>F76/36</f>
        <v>3</v>
      </c>
    </row>
    <row r="77" spans="1:18" ht="36.75" customHeight="1">
      <c r="A77" s="105" t="s">
        <v>161</v>
      </c>
      <c r="B77" s="103" t="s">
        <v>386</v>
      </c>
      <c r="C77" s="155" t="s">
        <v>264</v>
      </c>
      <c r="D77" s="155">
        <f t="shared" ref="D77:Q77" si="20">SUM(D78:D79)</f>
        <v>333</v>
      </c>
      <c r="E77" s="155">
        <f t="shared" si="20"/>
        <v>111</v>
      </c>
      <c r="F77" s="155">
        <f>SUM(F78:F79)</f>
        <v>222</v>
      </c>
      <c r="G77" s="155">
        <f t="shared" si="20"/>
        <v>110</v>
      </c>
      <c r="H77" s="155">
        <f t="shared" si="20"/>
        <v>82</v>
      </c>
      <c r="I77" s="155">
        <f t="shared" si="20"/>
        <v>30</v>
      </c>
      <c r="J77" s="155">
        <f t="shared" si="20"/>
        <v>0</v>
      </c>
      <c r="K77" s="155">
        <f t="shared" si="20"/>
        <v>0</v>
      </c>
      <c r="L77" s="155">
        <f t="shared" si="20"/>
        <v>0</v>
      </c>
      <c r="M77" s="155">
        <f t="shared" si="20"/>
        <v>0</v>
      </c>
      <c r="N77" s="155">
        <f t="shared" si="20"/>
        <v>0</v>
      </c>
      <c r="O77" s="155">
        <f t="shared" si="20"/>
        <v>0</v>
      </c>
      <c r="P77" s="155">
        <f t="shared" si="20"/>
        <v>82</v>
      </c>
      <c r="Q77" s="268">
        <f t="shared" si="20"/>
        <v>140</v>
      </c>
      <c r="R77" s="106"/>
    </row>
    <row r="78" spans="1:18" ht="38.25" customHeight="1">
      <c r="A78" s="88" t="s">
        <v>216</v>
      </c>
      <c r="B78" s="98" t="s">
        <v>387</v>
      </c>
      <c r="C78" s="117" t="s">
        <v>378</v>
      </c>
      <c r="D78" s="130">
        <f>F78*1.5</f>
        <v>243</v>
      </c>
      <c r="E78" s="130">
        <f>D78-F78</f>
        <v>81</v>
      </c>
      <c r="F78" s="130">
        <v>162</v>
      </c>
      <c r="G78" s="130">
        <v>70</v>
      </c>
      <c r="H78" s="130">
        <v>62</v>
      </c>
      <c r="I78" s="133">
        <v>30</v>
      </c>
      <c r="J78" s="133"/>
      <c r="K78" s="133"/>
      <c r="L78" s="106"/>
      <c r="M78" s="106"/>
      <c r="N78" s="106"/>
      <c r="O78" s="106"/>
      <c r="P78" s="106">
        <v>82</v>
      </c>
      <c r="Q78" s="107">
        <v>80</v>
      </c>
      <c r="R78" s="106">
        <v>7</v>
      </c>
    </row>
    <row r="79" spans="1:18" ht="43.5" customHeight="1">
      <c r="A79" s="88" t="s">
        <v>163</v>
      </c>
      <c r="B79" s="98" t="s">
        <v>388</v>
      </c>
      <c r="C79" s="117" t="s">
        <v>57</v>
      </c>
      <c r="D79" s="130">
        <f>F79*1.5</f>
        <v>90</v>
      </c>
      <c r="E79" s="130">
        <f>D79-F79</f>
        <v>30</v>
      </c>
      <c r="F79" s="130">
        <v>60</v>
      </c>
      <c r="G79" s="130">
        <f>F79-H79</f>
        <v>40</v>
      </c>
      <c r="H79" s="130">
        <v>20</v>
      </c>
      <c r="I79" s="133"/>
      <c r="J79" s="133"/>
      <c r="K79" s="133"/>
      <c r="L79" s="106"/>
      <c r="M79" s="106"/>
      <c r="N79" s="106"/>
      <c r="O79" s="106"/>
      <c r="P79" s="106"/>
      <c r="Q79" s="107">
        <v>60</v>
      </c>
      <c r="R79" s="106">
        <v>3</v>
      </c>
    </row>
    <row r="80" spans="1:18" ht="25.5" customHeight="1">
      <c r="A80" s="151" t="s">
        <v>347</v>
      </c>
      <c r="B80" s="104"/>
      <c r="C80" s="102" t="s">
        <v>57</v>
      </c>
      <c r="D80" s="152"/>
      <c r="E80" s="152"/>
      <c r="F80" s="152">
        <v>108</v>
      </c>
      <c r="G80" s="152"/>
      <c r="H80" s="152"/>
      <c r="I80" s="153"/>
      <c r="J80" s="153"/>
      <c r="K80" s="153"/>
      <c r="L80" s="154"/>
      <c r="M80" s="154"/>
      <c r="N80" s="154"/>
      <c r="O80" s="154"/>
      <c r="P80" s="154"/>
      <c r="Q80" s="264">
        <v>108</v>
      </c>
      <c r="R80" s="154">
        <f>F80/36</f>
        <v>3</v>
      </c>
    </row>
    <row r="81" spans="1:24" ht="30" customHeight="1">
      <c r="A81" s="175"/>
      <c r="B81" s="176" t="s">
        <v>296</v>
      </c>
      <c r="C81" s="177" t="s">
        <v>389</v>
      </c>
      <c r="D81" s="178">
        <f t="shared" ref="D81:K81" si="21">D14+D29+D36+D40</f>
        <v>6750</v>
      </c>
      <c r="E81" s="178">
        <f t="shared" si="21"/>
        <v>2250</v>
      </c>
      <c r="F81" s="178">
        <f t="shared" si="21"/>
        <v>4500</v>
      </c>
      <c r="G81" s="178">
        <f t="shared" si="21"/>
        <v>2415</v>
      </c>
      <c r="H81" s="178">
        <f t="shared" si="21"/>
        <v>2025</v>
      </c>
      <c r="I81" s="178">
        <f t="shared" si="21"/>
        <v>60</v>
      </c>
      <c r="J81" s="178">
        <f t="shared" si="21"/>
        <v>576</v>
      </c>
      <c r="K81" s="178">
        <f t="shared" si="21"/>
        <v>828</v>
      </c>
      <c r="L81" s="178">
        <f t="shared" ref="L81:Q81" si="22">L29+L36+L40</f>
        <v>576</v>
      </c>
      <c r="M81" s="178">
        <f t="shared" si="22"/>
        <v>756</v>
      </c>
      <c r="N81" s="178">
        <f t="shared" si="22"/>
        <v>504</v>
      </c>
      <c r="O81" s="178">
        <f t="shared" si="22"/>
        <v>504</v>
      </c>
      <c r="P81" s="178">
        <f t="shared" si="22"/>
        <v>396</v>
      </c>
      <c r="Q81" s="269">
        <f t="shared" si="22"/>
        <v>360</v>
      </c>
      <c r="R81" s="178">
        <f>SUM(R14:R80)</f>
        <v>216</v>
      </c>
      <c r="V81" s="183"/>
      <c r="W81" s="183"/>
      <c r="X81" s="183"/>
    </row>
    <row r="82" spans="1:24" ht="20.100000000000001" customHeight="1">
      <c r="A82" s="11" t="s">
        <v>221</v>
      </c>
      <c r="B82" s="12"/>
      <c r="C82" s="12"/>
      <c r="D82" s="12"/>
      <c r="E82" s="163"/>
      <c r="F82" s="1094" t="s">
        <v>179</v>
      </c>
      <c r="G82" s="976" t="s">
        <v>180</v>
      </c>
      <c r="H82" s="977"/>
      <c r="I82" s="978"/>
      <c r="J82" s="969">
        <v>11</v>
      </c>
      <c r="K82" s="969">
        <v>11</v>
      </c>
      <c r="L82" s="969">
        <f t="shared" ref="L82:Q82" si="23">COUNTIF(L30:L35,"&gt;0")+COUNTIF(L37:L39,"&gt;0")+COUNTIF(L42:L56,"&gt;0")+COUNTIF(L60:L64,"&gt;0")+COUNTIF(L67,"&gt;0")+COUNTIF(L71,"&gt;0")+COUNTIF(L74:L74,"&gt;0")+COUNTIF(L78:L79,"&gt;0")</f>
        <v>9</v>
      </c>
      <c r="M82" s="969">
        <f t="shared" si="23"/>
        <v>13</v>
      </c>
      <c r="N82" s="969">
        <f t="shared" si="23"/>
        <v>8</v>
      </c>
      <c r="O82" s="969">
        <f t="shared" si="23"/>
        <v>8</v>
      </c>
      <c r="P82" s="969">
        <f t="shared" si="23"/>
        <v>6</v>
      </c>
      <c r="Q82" s="1108">
        <f t="shared" si="23"/>
        <v>7</v>
      </c>
      <c r="R82" s="873"/>
    </row>
    <row r="83" spans="1:24" ht="20.100000000000001" customHeight="1">
      <c r="A83" s="162"/>
      <c r="B83" s="163"/>
      <c r="C83" s="163"/>
      <c r="D83" s="163"/>
      <c r="E83" s="163"/>
      <c r="F83" s="1095"/>
      <c r="G83" s="973"/>
      <c r="H83" s="974"/>
      <c r="I83" s="985"/>
      <c r="J83" s="970"/>
      <c r="K83" s="970"/>
      <c r="L83" s="970"/>
      <c r="M83" s="970"/>
      <c r="N83" s="970"/>
      <c r="O83" s="970"/>
      <c r="P83" s="970"/>
      <c r="Q83" s="1109"/>
      <c r="R83" s="873"/>
    </row>
    <row r="84" spans="1:24" ht="20.100000000000001" customHeight="1">
      <c r="A84" s="162"/>
      <c r="B84" s="163"/>
      <c r="C84" s="163"/>
      <c r="D84" s="163"/>
      <c r="E84" s="163"/>
      <c r="F84" s="1095"/>
      <c r="G84" s="976" t="s">
        <v>481</v>
      </c>
      <c r="H84" s="977"/>
      <c r="I84" s="978"/>
      <c r="J84" s="179">
        <f>J81/2</f>
        <v>288</v>
      </c>
      <c r="K84" s="179">
        <f t="shared" ref="K84:Q84" si="24">K81/2</f>
        <v>414</v>
      </c>
      <c r="L84" s="179">
        <f t="shared" si="24"/>
        <v>288</v>
      </c>
      <c r="M84" s="179">
        <f t="shared" si="24"/>
        <v>378</v>
      </c>
      <c r="N84" s="179">
        <f t="shared" si="24"/>
        <v>252</v>
      </c>
      <c r="O84" s="179">
        <f t="shared" si="24"/>
        <v>252</v>
      </c>
      <c r="P84" s="179">
        <f t="shared" si="24"/>
        <v>198</v>
      </c>
      <c r="Q84" s="270">
        <f t="shared" si="24"/>
        <v>180</v>
      </c>
      <c r="R84" s="873"/>
    </row>
    <row r="85" spans="1:24" ht="20.100000000000001" customHeight="1">
      <c r="A85" s="162"/>
      <c r="B85" s="163"/>
      <c r="C85" s="163"/>
      <c r="D85" s="163"/>
      <c r="E85" s="163"/>
      <c r="F85" s="1095"/>
      <c r="G85" s="971" t="s">
        <v>181</v>
      </c>
      <c r="H85" s="972"/>
      <c r="I85" s="972"/>
      <c r="J85" s="975">
        <f>(J65+J68+J72+J75)</f>
        <v>0</v>
      </c>
      <c r="K85" s="975">
        <f t="shared" ref="K85:Q85" si="25">(K65+K68+K72+K75)</f>
        <v>0</v>
      </c>
      <c r="L85" s="975">
        <f t="shared" si="25"/>
        <v>0</v>
      </c>
      <c r="M85" s="975">
        <f t="shared" si="25"/>
        <v>72</v>
      </c>
      <c r="N85" s="975">
        <f t="shared" si="25"/>
        <v>72</v>
      </c>
      <c r="O85" s="975">
        <f t="shared" si="25"/>
        <v>252</v>
      </c>
      <c r="P85" s="975">
        <f t="shared" si="25"/>
        <v>72</v>
      </c>
      <c r="Q85" s="1102">
        <f t="shared" si="25"/>
        <v>0</v>
      </c>
      <c r="R85" s="873"/>
    </row>
    <row r="86" spans="1:24" ht="29.25" customHeight="1">
      <c r="A86" s="111"/>
      <c r="B86" s="163"/>
      <c r="C86" s="163"/>
      <c r="D86" s="163"/>
      <c r="E86" s="163"/>
      <c r="F86" s="1095"/>
      <c r="G86" s="973"/>
      <c r="H86" s="974"/>
      <c r="I86" s="974"/>
      <c r="J86" s="975"/>
      <c r="K86" s="975"/>
      <c r="L86" s="975"/>
      <c r="M86" s="975"/>
      <c r="N86" s="975"/>
      <c r="O86" s="975"/>
      <c r="P86" s="975"/>
      <c r="Q86" s="1102"/>
      <c r="R86" s="873"/>
    </row>
    <row r="87" spans="1:24" ht="23.25" customHeight="1">
      <c r="A87" s="162" t="s">
        <v>298</v>
      </c>
      <c r="B87" s="163"/>
      <c r="C87" s="163"/>
      <c r="D87" s="163"/>
      <c r="E87" s="163"/>
      <c r="F87" s="1095"/>
      <c r="G87" s="989" t="s">
        <v>463</v>
      </c>
      <c r="H87" s="990"/>
      <c r="I87" s="990"/>
      <c r="J87" s="975">
        <f>(J69+J76+J80)</f>
        <v>0</v>
      </c>
      <c r="K87" s="975">
        <f t="shared" ref="K87:P87" si="26">(K69+K76+K80)</f>
        <v>0</v>
      </c>
      <c r="L87" s="975">
        <f t="shared" si="26"/>
        <v>0</v>
      </c>
      <c r="M87" s="975">
        <f t="shared" si="26"/>
        <v>0</v>
      </c>
      <c r="N87" s="975">
        <f t="shared" si="26"/>
        <v>0</v>
      </c>
      <c r="O87" s="975">
        <f t="shared" si="26"/>
        <v>108</v>
      </c>
      <c r="P87" s="975">
        <f t="shared" si="26"/>
        <v>144</v>
      </c>
      <c r="Q87" s="1102">
        <v>108</v>
      </c>
      <c r="R87" s="873"/>
    </row>
    <row r="88" spans="1:24" ht="27" customHeight="1">
      <c r="A88" s="162" t="s">
        <v>299</v>
      </c>
      <c r="B88" s="163"/>
      <c r="C88" s="163"/>
      <c r="D88" s="163"/>
      <c r="E88" s="163"/>
      <c r="F88" s="1095"/>
      <c r="G88" s="991"/>
      <c r="H88" s="992"/>
      <c r="I88" s="992"/>
      <c r="J88" s="975"/>
      <c r="K88" s="975"/>
      <c r="L88" s="975"/>
      <c r="M88" s="975"/>
      <c r="N88" s="975"/>
      <c r="O88" s="975"/>
      <c r="P88" s="975"/>
      <c r="Q88" s="1102"/>
      <c r="R88" s="873"/>
    </row>
    <row r="89" spans="1:24" ht="20.100000000000001" customHeight="1">
      <c r="A89" s="165"/>
      <c r="B89" s="111"/>
      <c r="C89" s="111"/>
      <c r="D89" s="111"/>
      <c r="E89" s="111"/>
      <c r="F89" s="1095"/>
      <c r="G89" s="993"/>
      <c r="H89" s="994"/>
      <c r="I89" s="994"/>
      <c r="J89" s="975"/>
      <c r="K89" s="975"/>
      <c r="L89" s="975"/>
      <c r="M89" s="975"/>
      <c r="N89" s="975"/>
      <c r="O89" s="975"/>
      <c r="P89" s="975"/>
      <c r="Q89" s="1102"/>
      <c r="R89" s="873"/>
    </row>
    <row r="90" spans="1:24" ht="20.100000000000001" customHeight="1" thickBot="1">
      <c r="A90" s="111"/>
      <c r="B90" s="111"/>
      <c r="C90" s="111"/>
      <c r="D90" s="111"/>
      <c r="E90" s="111"/>
      <c r="F90" s="1095"/>
      <c r="G90" s="996" t="s">
        <v>482</v>
      </c>
      <c r="H90" s="996"/>
      <c r="I90" s="996"/>
      <c r="J90" s="181"/>
      <c r="K90" s="181"/>
      <c r="L90" s="181"/>
      <c r="M90" s="181"/>
      <c r="N90" s="181"/>
      <c r="O90" s="181"/>
      <c r="P90" s="181"/>
      <c r="Q90" s="271">
        <v>144</v>
      </c>
      <c r="R90" s="873"/>
    </row>
    <row r="91" spans="1:24" ht="20.100000000000001" customHeight="1" thickBot="1">
      <c r="A91" s="111"/>
      <c r="B91" s="111"/>
      <c r="C91" s="111"/>
      <c r="D91" s="111"/>
      <c r="E91" s="111"/>
      <c r="F91" s="1095"/>
      <c r="G91" s="1097">
        <f>SUM(J91:Q91)</f>
        <v>972</v>
      </c>
      <c r="H91" s="1098"/>
      <c r="I91" s="1099"/>
      <c r="J91" s="182">
        <f>SUM(J85:J90)</f>
        <v>0</v>
      </c>
      <c r="K91" s="182">
        <f t="shared" ref="K91:Q91" si="27">SUM(K85:K90)</f>
        <v>0</v>
      </c>
      <c r="L91" s="182">
        <f t="shared" si="27"/>
        <v>0</v>
      </c>
      <c r="M91" s="182">
        <f t="shared" si="27"/>
        <v>72</v>
      </c>
      <c r="N91" s="182">
        <f t="shared" si="27"/>
        <v>72</v>
      </c>
      <c r="O91" s="182">
        <f t="shared" si="27"/>
        <v>360</v>
      </c>
      <c r="P91" s="182">
        <f t="shared" si="27"/>
        <v>216</v>
      </c>
      <c r="Q91" s="272">
        <f t="shared" si="27"/>
        <v>252</v>
      </c>
      <c r="R91" s="873"/>
    </row>
    <row r="92" spans="1:24" ht="20.100000000000001" customHeight="1">
      <c r="A92" s="173"/>
      <c r="B92" s="111"/>
      <c r="C92" s="111"/>
      <c r="D92" s="111"/>
      <c r="E92" s="111"/>
      <c r="F92" s="1095"/>
      <c r="G92" s="976" t="s">
        <v>183</v>
      </c>
      <c r="H92" s="977"/>
      <c r="I92" s="978"/>
      <c r="J92" s="1000">
        <v>2</v>
      </c>
      <c r="K92" s="1000">
        <v>2</v>
      </c>
      <c r="L92" s="1000">
        <v>2</v>
      </c>
      <c r="M92" s="1000">
        <v>5</v>
      </c>
      <c r="N92" s="1000">
        <v>1</v>
      </c>
      <c r="O92" s="1000">
        <v>2</v>
      </c>
      <c r="P92" s="1000">
        <v>1</v>
      </c>
      <c r="Q92" s="1101">
        <v>0</v>
      </c>
      <c r="R92" s="873"/>
    </row>
    <row r="93" spans="1:24" ht="20.100000000000001" customHeight="1">
      <c r="A93" s="111"/>
      <c r="B93" s="111"/>
      <c r="C93" s="111"/>
      <c r="D93" s="111"/>
      <c r="E93" s="111"/>
      <c r="F93" s="1095"/>
      <c r="G93" s="973"/>
      <c r="H93" s="974"/>
      <c r="I93" s="985"/>
      <c r="J93" s="995"/>
      <c r="K93" s="995"/>
      <c r="L93" s="995"/>
      <c r="M93" s="995"/>
      <c r="N93" s="995"/>
      <c r="O93" s="995"/>
      <c r="P93" s="995"/>
      <c r="Q93" s="1100"/>
      <c r="R93" s="873"/>
    </row>
    <row r="94" spans="1:24" ht="20.100000000000001" customHeight="1">
      <c r="A94" s="111"/>
      <c r="B94" s="111"/>
      <c r="C94" s="111"/>
      <c r="D94" s="111"/>
      <c r="E94" s="111"/>
      <c r="F94" s="1095"/>
      <c r="G94" s="971" t="s">
        <v>184</v>
      </c>
      <c r="H94" s="972"/>
      <c r="I94" s="1003"/>
      <c r="J94" s="995">
        <v>1</v>
      </c>
      <c r="K94" s="995">
        <v>8</v>
      </c>
      <c r="L94" s="995">
        <v>3</v>
      </c>
      <c r="M94" s="995">
        <v>7</v>
      </c>
      <c r="N94" s="995">
        <v>4</v>
      </c>
      <c r="O94" s="995">
        <v>2</v>
      </c>
      <c r="P94" s="995">
        <v>4</v>
      </c>
      <c r="Q94" s="1100">
        <v>6</v>
      </c>
      <c r="R94" s="873"/>
    </row>
    <row r="95" spans="1:24" ht="20.100000000000001" customHeight="1">
      <c r="A95" s="111"/>
      <c r="B95" s="174"/>
      <c r="C95" s="174"/>
      <c r="D95" s="174"/>
      <c r="E95" s="174"/>
      <c r="F95" s="1095"/>
      <c r="G95" s="973"/>
      <c r="H95" s="974"/>
      <c r="I95" s="985"/>
      <c r="J95" s="995"/>
      <c r="K95" s="995"/>
      <c r="L95" s="995"/>
      <c r="M95" s="995"/>
      <c r="N95" s="995"/>
      <c r="O95" s="995"/>
      <c r="P95" s="995"/>
      <c r="Q95" s="1100"/>
      <c r="R95" s="873"/>
    </row>
    <row r="96" spans="1:24" ht="20.100000000000001" customHeight="1">
      <c r="A96" s="111"/>
      <c r="B96" s="111"/>
      <c r="C96" s="111"/>
      <c r="D96" s="111"/>
      <c r="E96" s="111"/>
      <c r="F96" s="1095"/>
      <c r="G96" s="1002" t="s">
        <v>185</v>
      </c>
      <c r="H96" s="1002"/>
      <c r="I96" s="1002"/>
      <c r="J96" s="995">
        <v>0</v>
      </c>
      <c r="K96" s="995">
        <v>0</v>
      </c>
      <c r="L96" s="995">
        <v>0</v>
      </c>
      <c r="M96" s="995">
        <v>0</v>
      </c>
      <c r="N96" s="995">
        <v>0</v>
      </c>
      <c r="O96" s="995">
        <v>0</v>
      </c>
      <c r="P96" s="995">
        <v>0</v>
      </c>
      <c r="Q96" s="1100">
        <v>0</v>
      </c>
      <c r="R96" s="873"/>
    </row>
    <row r="97" spans="1:18" ht="20.100000000000001" customHeight="1">
      <c r="A97" s="168"/>
      <c r="B97" s="169"/>
      <c r="C97" s="169"/>
      <c r="D97" s="169"/>
      <c r="E97" s="169"/>
      <c r="F97" s="1095"/>
      <c r="G97" s="1002"/>
      <c r="H97" s="1002"/>
      <c r="I97" s="1002"/>
      <c r="J97" s="995"/>
      <c r="K97" s="995"/>
      <c r="L97" s="995"/>
      <c r="M97" s="995"/>
      <c r="N97" s="995"/>
      <c r="O97" s="995"/>
      <c r="P97" s="995"/>
      <c r="Q97" s="1100"/>
      <c r="R97" s="873"/>
    </row>
    <row r="98" spans="1:18" ht="20.25">
      <c r="A98" s="1001"/>
      <c r="B98" s="827"/>
      <c r="C98" s="827"/>
      <c r="D98" s="827"/>
      <c r="E98" s="828"/>
      <c r="F98" s="1096"/>
      <c r="G98" s="1001"/>
      <c r="H98" s="827"/>
      <c r="I98" s="828"/>
      <c r="J98" s="180">
        <f>SUM(J92:J97)</f>
        <v>3</v>
      </c>
      <c r="K98" s="180">
        <f t="shared" ref="K98:Q98" si="28">SUM(K92:K97)</f>
        <v>10</v>
      </c>
      <c r="L98" s="180">
        <f t="shared" si="28"/>
        <v>5</v>
      </c>
      <c r="M98" s="180">
        <f t="shared" si="28"/>
        <v>12</v>
      </c>
      <c r="N98" s="180">
        <f t="shared" si="28"/>
        <v>5</v>
      </c>
      <c r="O98" s="180">
        <f t="shared" si="28"/>
        <v>4</v>
      </c>
      <c r="P98" s="180">
        <f t="shared" si="28"/>
        <v>5</v>
      </c>
      <c r="Q98" s="273">
        <f t="shared" si="28"/>
        <v>6</v>
      </c>
      <c r="R98" s="873"/>
    </row>
  </sheetData>
  <mergeCells count="80">
    <mergeCell ref="A9:A12"/>
    <mergeCell ref="B9:B12"/>
    <mergeCell ref="C9:C12"/>
    <mergeCell ref="D9:Q9"/>
    <mergeCell ref="D10:D12"/>
    <mergeCell ref="E10:E12"/>
    <mergeCell ref="F10:I10"/>
    <mergeCell ref="N10:O10"/>
    <mergeCell ref="P10:Q10"/>
    <mergeCell ref="F11:F12"/>
    <mergeCell ref="G11:I11"/>
    <mergeCell ref="I5:Q5"/>
    <mergeCell ref="F6:K6"/>
    <mergeCell ref="N6:Q6"/>
    <mergeCell ref="G96:I97"/>
    <mergeCell ref="J96:J97"/>
    <mergeCell ref="K96:K97"/>
    <mergeCell ref="L96:L97"/>
    <mergeCell ref="J10:K10"/>
    <mergeCell ref="L10:M10"/>
    <mergeCell ref="N82:N83"/>
    <mergeCell ref="O82:O83"/>
    <mergeCell ref="P82:P83"/>
    <mergeCell ref="Q82:Q83"/>
    <mergeCell ref="G85:I86"/>
    <mergeCell ref="J85:J86"/>
    <mergeCell ref="K85:K86"/>
    <mergeCell ref="G82:I83"/>
    <mergeCell ref="J82:J83"/>
    <mergeCell ref="K82:K83"/>
    <mergeCell ref="L82:L83"/>
    <mergeCell ref="M82:M83"/>
    <mergeCell ref="O85:O86"/>
    <mergeCell ref="P85:P86"/>
    <mergeCell ref="Q85:Q86"/>
    <mergeCell ref="G87:I89"/>
    <mergeCell ref="J87:J89"/>
    <mergeCell ref="K87:K89"/>
    <mergeCell ref="L87:L89"/>
    <mergeCell ref="M87:M89"/>
    <mergeCell ref="N87:N89"/>
    <mergeCell ref="O87:O89"/>
    <mergeCell ref="L85:L86"/>
    <mergeCell ref="M85:M86"/>
    <mergeCell ref="N85:N86"/>
    <mergeCell ref="G92:I93"/>
    <mergeCell ref="J92:J93"/>
    <mergeCell ref="K92:K93"/>
    <mergeCell ref="L92:L93"/>
    <mergeCell ref="M92:M93"/>
    <mergeCell ref="N94:N95"/>
    <mergeCell ref="O94:O95"/>
    <mergeCell ref="P94:P95"/>
    <mergeCell ref="Q94:Q95"/>
    <mergeCell ref="P87:P89"/>
    <mergeCell ref="Q87:Q89"/>
    <mergeCell ref="N92:N93"/>
    <mergeCell ref="O92:O93"/>
    <mergeCell ref="P92:P93"/>
    <mergeCell ref="G94:I95"/>
    <mergeCell ref="J94:J95"/>
    <mergeCell ref="K94:K95"/>
    <mergeCell ref="L94:L95"/>
    <mergeCell ref="M94:M95"/>
    <mergeCell ref="A4:B4"/>
    <mergeCell ref="C4:Q4"/>
    <mergeCell ref="A98:E98"/>
    <mergeCell ref="F82:F98"/>
    <mergeCell ref="R82:R98"/>
    <mergeCell ref="R9:R12"/>
    <mergeCell ref="G84:I84"/>
    <mergeCell ref="G91:I91"/>
    <mergeCell ref="G90:I90"/>
    <mergeCell ref="G98:I98"/>
    <mergeCell ref="M96:M97"/>
    <mergeCell ref="N96:N97"/>
    <mergeCell ref="O96:O97"/>
    <mergeCell ref="P96:P97"/>
    <mergeCell ref="Q96:Q97"/>
    <mergeCell ref="Q92:Q93"/>
  </mergeCells>
  <printOptions horizontalCentered="1"/>
  <pageMargins left="0" right="0" top="0" bottom="0" header="0.51181102362204722" footer="0.51181102362204722"/>
  <pageSetup paperSize="9" scale="55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04"/>
  <sheetViews>
    <sheetView topLeftCell="A73" workbookViewId="0">
      <selection activeCell="V83" sqref="V83"/>
    </sheetView>
  </sheetViews>
  <sheetFormatPr defaultRowHeight="15.75"/>
  <cols>
    <col min="1" max="1" width="12.42578125" style="109" customWidth="1"/>
    <col min="2" max="2" width="47.7109375" style="109" customWidth="1"/>
    <col min="3" max="3" width="11.85546875" style="109" customWidth="1"/>
    <col min="4" max="5" width="12.85546875" style="109" customWidth="1"/>
    <col min="6" max="6" width="9.5703125" style="109" customWidth="1"/>
    <col min="7" max="7" width="9.85546875" style="109" customWidth="1"/>
    <col min="8" max="8" width="8.140625" style="109" customWidth="1"/>
    <col min="9" max="11" width="8.28515625" style="109" customWidth="1"/>
    <col min="12" max="12" width="10" style="109" customWidth="1"/>
    <col min="13" max="13" width="9.7109375" style="109" customWidth="1"/>
    <col min="14" max="14" width="8.28515625" style="109" customWidth="1"/>
    <col min="15" max="15" width="9.42578125" style="109" customWidth="1"/>
    <col min="16" max="16384" width="9.140625" style="109"/>
  </cols>
  <sheetData>
    <row r="1" spans="1:18">
      <c r="A1" s="50" t="s">
        <v>390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 t="s">
        <v>391</v>
      </c>
      <c r="O1" s="216"/>
      <c r="P1" s="216"/>
      <c r="Q1" s="217" t="s">
        <v>392</v>
      </c>
    </row>
    <row r="2" spans="1:18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7" t="s">
        <v>393</v>
      </c>
    </row>
    <row r="3" spans="1:18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7" t="s">
        <v>394</v>
      </c>
    </row>
    <row r="4" spans="1:18" ht="33" customHeight="1">
      <c r="A4" s="819" t="s">
        <v>395</v>
      </c>
      <c r="B4" s="819"/>
      <c r="C4" s="820" t="s">
        <v>497</v>
      </c>
      <c r="D4" s="820"/>
      <c r="E4" s="820"/>
      <c r="F4" s="820"/>
      <c r="G4" s="820"/>
      <c r="H4" s="820"/>
      <c r="I4" s="820"/>
      <c r="J4" s="820"/>
      <c r="K4" s="820"/>
      <c r="L4" s="820"/>
      <c r="M4" s="820"/>
      <c r="N4" s="820"/>
      <c r="O4" s="820"/>
      <c r="P4" s="820"/>
      <c r="Q4" s="820"/>
    </row>
    <row r="5" spans="1:18" ht="16.5" thickBot="1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</row>
    <row r="6" spans="1:18" ht="16.5" thickBot="1">
      <c r="A6" s="216" t="s">
        <v>0</v>
      </c>
      <c r="B6" s="415" t="s">
        <v>1</v>
      </c>
      <c r="C6" s="1146" t="s">
        <v>2</v>
      </c>
      <c r="D6" s="1147"/>
      <c r="E6" s="1147"/>
      <c r="F6" s="1147"/>
      <c r="G6" s="1148" t="s">
        <v>396</v>
      </c>
      <c r="H6" s="1149"/>
      <c r="I6" s="1149"/>
      <c r="J6" s="1149"/>
      <c r="K6" s="1149"/>
      <c r="L6" s="1149"/>
      <c r="M6" s="1149"/>
      <c r="N6" s="1149"/>
      <c r="O6" s="1149"/>
      <c r="P6" s="1149"/>
      <c r="Q6" s="1149"/>
    </row>
    <row r="7" spans="1:18">
      <c r="A7" s="216"/>
      <c r="B7" s="216"/>
      <c r="C7" s="216"/>
      <c r="D7" s="216" t="s">
        <v>4</v>
      </c>
      <c r="E7" s="216"/>
      <c r="F7" s="1150" t="s">
        <v>397</v>
      </c>
      <c r="G7" s="1151"/>
      <c r="H7" s="1151"/>
      <c r="I7" s="1151"/>
      <c r="J7" s="1151"/>
      <c r="K7" s="1151"/>
      <c r="L7" s="216" t="s">
        <v>6</v>
      </c>
      <c r="M7" s="216"/>
      <c r="N7" s="912" t="s">
        <v>7</v>
      </c>
      <c r="O7" s="913"/>
      <c r="P7" s="913"/>
      <c r="Q7" s="913"/>
    </row>
    <row r="8" spans="1:18" ht="38.25" customHeight="1">
      <c r="A8" s="323" t="s">
        <v>8</v>
      </c>
      <c r="B8" s="216"/>
      <c r="C8" s="216"/>
      <c r="D8" s="216" t="s">
        <v>9</v>
      </c>
      <c r="E8" s="216"/>
      <c r="F8" s="216"/>
      <c r="G8" s="1121" t="s">
        <v>10</v>
      </c>
      <c r="H8" s="1122"/>
      <c r="I8" s="1122"/>
      <c r="J8" s="1122"/>
      <c r="K8" s="1122"/>
      <c r="L8" s="216" t="s">
        <v>398</v>
      </c>
      <c r="M8" s="216"/>
      <c r="N8" s="1123" t="s">
        <v>399</v>
      </c>
      <c r="O8" s="1123"/>
      <c r="P8" s="1123"/>
      <c r="Q8" s="1123"/>
    </row>
    <row r="9" spans="1:18">
      <c r="A9" s="1124"/>
      <c r="B9" s="1124"/>
      <c r="C9" s="1124"/>
      <c r="D9" s="1124"/>
      <c r="E9" s="1124"/>
      <c r="F9" s="1124"/>
      <c r="G9" s="1124"/>
      <c r="H9" s="1124"/>
      <c r="I9" s="1124"/>
      <c r="J9" s="416"/>
      <c r="K9" s="416"/>
      <c r="L9" s="417"/>
      <c r="M9" s="417"/>
      <c r="N9" s="417"/>
      <c r="O9" s="417"/>
      <c r="P9" s="417"/>
      <c r="Q9" s="417"/>
    </row>
    <row r="10" spans="1:18">
      <c r="A10" s="216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</row>
    <row r="11" spans="1:18">
      <c r="A11" s="1125" t="s">
        <v>11</v>
      </c>
      <c r="B11" s="1125" t="s">
        <v>12</v>
      </c>
      <c r="C11" s="1128" t="s">
        <v>13</v>
      </c>
      <c r="D11" s="1131" t="s">
        <v>14</v>
      </c>
      <c r="E11" s="1132"/>
      <c r="F11" s="1132"/>
      <c r="G11" s="1132"/>
      <c r="H11" s="1132"/>
      <c r="I11" s="1133"/>
      <c r="J11" s="1134" t="s">
        <v>400</v>
      </c>
      <c r="K11" s="1135"/>
      <c r="L11" s="1135"/>
      <c r="M11" s="1135"/>
      <c r="N11" s="1135"/>
      <c r="O11" s="1135"/>
      <c r="P11" s="1135"/>
      <c r="Q11" s="1135"/>
    </row>
    <row r="12" spans="1:18">
      <c r="A12" s="1126"/>
      <c r="B12" s="1126"/>
      <c r="C12" s="1129"/>
      <c r="D12" s="1136" t="s">
        <v>16</v>
      </c>
      <c r="E12" s="1136" t="s">
        <v>18</v>
      </c>
      <c r="F12" s="1131" t="s">
        <v>19</v>
      </c>
      <c r="G12" s="1132"/>
      <c r="H12" s="1132"/>
      <c r="I12" s="1133"/>
      <c r="J12" s="1139" t="s">
        <v>20</v>
      </c>
      <c r="K12" s="1140"/>
      <c r="L12" s="1139" t="s">
        <v>21</v>
      </c>
      <c r="M12" s="1140"/>
      <c r="N12" s="1139" t="s">
        <v>22</v>
      </c>
      <c r="O12" s="1140"/>
      <c r="P12" s="1139" t="s">
        <v>23</v>
      </c>
      <c r="Q12" s="1140"/>
      <c r="R12" s="865" t="s">
        <v>17</v>
      </c>
    </row>
    <row r="13" spans="1:18">
      <c r="A13" s="1126"/>
      <c r="B13" s="1126"/>
      <c r="C13" s="1129"/>
      <c r="D13" s="1137"/>
      <c r="E13" s="1137"/>
      <c r="F13" s="421"/>
      <c r="G13" s="422"/>
      <c r="H13" s="422"/>
      <c r="I13" s="423"/>
      <c r="J13" s="6" t="s">
        <v>498</v>
      </c>
      <c r="K13" s="6" t="s">
        <v>499</v>
      </c>
      <c r="L13" s="6" t="s">
        <v>500</v>
      </c>
      <c r="M13" s="6" t="s">
        <v>501</v>
      </c>
      <c r="N13" s="6" t="s">
        <v>502</v>
      </c>
      <c r="O13" s="6" t="s">
        <v>503</v>
      </c>
      <c r="P13" s="6" t="s">
        <v>504</v>
      </c>
      <c r="Q13" s="6" t="s">
        <v>505</v>
      </c>
      <c r="R13" s="869"/>
    </row>
    <row r="14" spans="1:18">
      <c r="A14" s="1126"/>
      <c r="B14" s="1126"/>
      <c r="C14" s="1129"/>
      <c r="D14" s="1137"/>
      <c r="E14" s="1137"/>
      <c r="F14" s="1141" t="s">
        <v>24</v>
      </c>
      <c r="G14" s="1143" t="s">
        <v>25</v>
      </c>
      <c r="H14" s="1144"/>
      <c r="I14" s="1145"/>
      <c r="J14" s="1125">
        <v>16</v>
      </c>
      <c r="K14" s="1125">
        <v>23</v>
      </c>
      <c r="L14" s="1125">
        <v>16</v>
      </c>
      <c r="M14" s="1125">
        <v>18</v>
      </c>
      <c r="N14" s="1125">
        <v>15</v>
      </c>
      <c r="O14" s="1125">
        <v>20</v>
      </c>
      <c r="P14" s="1125">
        <v>17</v>
      </c>
      <c r="Q14" s="1125">
        <v>9</v>
      </c>
      <c r="R14" s="869"/>
    </row>
    <row r="15" spans="1:18" ht="138.75">
      <c r="A15" s="1127"/>
      <c r="B15" s="1127"/>
      <c r="C15" s="1130"/>
      <c r="D15" s="1138"/>
      <c r="E15" s="1138"/>
      <c r="F15" s="1142"/>
      <c r="G15" s="412" t="s">
        <v>26</v>
      </c>
      <c r="H15" s="412" t="s">
        <v>401</v>
      </c>
      <c r="I15" s="412" t="s">
        <v>491</v>
      </c>
      <c r="J15" s="1127"/>
      <c r="K15" s="1127"/>
      <c r="L15" s="1127"/>
      <c r="M15" s="1127"/>
      <c r="N15" s="1127"/>
      <c r="O15" s="1127"/>
      <c r="P15" s="1127"/>
      <c r="Q15" s="1127"/>
      <c r="R15" s="863"/>
    </row>
    <row r="16" spans="1:18">
      <c r="A16" s="308">
        <v>1</v>
      </c>
      <c r="B16" s="308">
        <v>2</v>
      </c>
      <c r="C16" s="308">
        <v>3</v>
      </c>
      <c r="D16" s="308">
        <v>4</v>
      </c>
      <c r="E16" s="308">
        <v>5</v>
      </c>
      <c r="F16" s="6">
        <v>6</v>
      </c>
      <c r="G16" s="308">
        <v>7</v>
      </c>
      <c r="H16" s="308">
        <v>8</v>
      </c>
      <c r="I16" s="308">
        <v>9</v>
      </c>
      <c r="J16" s="308">
        <v>10</v>
      </c>
      <c r="K16" s="308">
        <v>11</v>
      </c>
      <c r="L16" s="308">
        <v>12</v>
      </c>
      <c r="M16" s="308">
        <v>13</v>
      </c>
      <c r="N16" s="308">
        <v>14</v>
      </c>
      <c r="O16" s="308">
        <v>15</v>
      </c>
      <c r="P16" s="308">
        <v>16</v>
      </c>
      <c r="Q16" s="308">
        <v>17</v>
      </c>
      <c r="R16" s="308">
        <v>18</v>
      </c>
    </row>
    <row r="17" spans="1:18">
      <c r="A17" s="435" t="s">
        <v>402</v>
      </c>
      <c r="B17" s="436" t="s">
        <v>29</v>
      </c>
      <c r="C17" s="437" t="s">
        <v>403</v>
      </c>
      <c r="D17" s="438">
        <f>D18+D28</f>
        <v>2106</v>
      </c>
      <c r="E17" s="438">
        <f t="shared" ref="E17:Q17" si="0">E18+E28</f>
        <v>702</v>
      </c>
      <c r="F17" s="438">
        <f t="shared" si="0"/>
        <v>1404</v>
      </c>
      <c r="G17" s="438">
        <f t="shared" si="0"/>
        <v>845</v>
      </c>
      <c r="H17" s="438">
        <f t="shared" si="0"/>
        <v>559</v>
      </c>
      <c r="I17" s="438">
        <f t="shared" si="0"/>
        <v>0</v>
      </c>
      <c r="J17" s="438">
        <f t="shared" si="0"/>
        <v>576</v>
      </c>
      <c r="K17" s="438">
        <f t="shared" si="0"/>
        <v>828</v>
      </c>
      <c r="L17" s="439">
        <f t="shared" si="0"/>
        <v>0</v>
      </c>
      <c r="M17" s="439">
        <f t="shared" si="0"/>
        <v>0</v>
      </c>
      <c r="N17" s="439">
        <f t="shared" si="0"/>
        <v>0</v>
      </c>
      <c r="O17" s="439">
        <f t="shared" si="0"/>
        <v>0</v>
      </c>
      <c r="P17" s="439">
        <f t="shared" si="0"/>
        <v>0</v>
      </c>
      <c r="Q17" s="439">
        <f t="shared" si="0"/>
        <v>0</v>
      </c>
      <c r="R17" s="439"/>
    </row>
    <row r="18" spans="1:18" ht="31.5">
      <c r="A18" s="435" t="s">
        <v>226</v>
      </c>
      <c r="B18" s="436" t="s">
        <v>32</v>
      </c>
      <c r="C18" s="437" t="s">
        <v>404</v>
      </c>
      <c r="D18" s="438">
        <f>SUM(D19:D27)</f>
        <v>1218</v>
      </c>
      <c r="E18" s="438">
        <f t="shared" ref="E18:Q18" si="1">SUM(E19:E27)</f>
        <v>407</v>
      </c>
      <c r="F18" s="438">
        <f t="shared" si="1"/>
        <v>811</v>
      </c>
      <c r="G18" s="438">
        <f t="shared" si="1"/>
        <v>498</v>
      </c>
      <c r="H18" s="438">
        <f t="shared" si="1"/>
        <v>313</v>
      </c>
      <c r="I18" s="438">
        <f t="shared" si="1"/>
        <v>0</v>
      </c>
      <c r="J18" s="438">
        <f t="shared" si="1"/>
        <v>348</v>
      </c>
      <c r="K18" s="438">
        <f t="shared" si="1"/>
        <v>463</v>
      </c>
      <c r="L18" s="438">
        <f t="shared" si="1"/>
        <v>0</v>
      </c>
      <c r="M18" s="438">
        <f t="shared" si="1"/>
        <v>0</v>
      </c>
      <c r="N18" s="438">
        <f t="shared" si="1"/>
        <v>0</v>
      </c>
      <c r="O18" s="438">
        <f t="shared" si="1"/>
        <v>0</v>
      </c>
      <c r="P18" s="438">
        <f t="shared" si="1"/>
        <v>0</v>
      </c>
      <c r="Q18" s="438">
        <f t="shared" si="1"/>
        <v>0</v>
      </c>
      <c r="R18" s="438"/>
    </row>
    <row r="19" spans="1:18">
      <c r="A19" s="303" t="s">
        <v>34</v>
      </c>
      <c r="B19" s="304" t="s">
        <v>35</v>
      </c>
      <c r="C19" s="308" t="s">
        <v>36</v>
      </c>
      <c r="D19" s="303">
        <v>117</v>
      </c>
      <c r="E19" s="303">
        <v>39</v>
      </c>
      <c r="F19" s="303">
        <v>78</v>
      </c>
      <c r="G19" s="303">
        <v>40</v>
      </c>
      <c r="H19" s="303">
        <v>38</v>
      </c>
      <c r="I19" s="303"/>
      <c r="J19" s="303">
        <v>78</v>
      </c>
      <c r="K19" s="303">
        <v>0</v>
      </c>
      <c r="L19" s="303"/>
      <c r="M19" s="303"/>
      <c r="N19" s="303"/>
      <c r="O19" s="308"/>
      <c r="P19" s="30"/>
      <c r="Q19" s="30"/>
      <c r="R19" s="449">
        <v>3</v>
      </c>
    </row>
    <row r="20" spans="1:18">
      <c r="A20" s="303" t="s">
        <v>38</v>
      </c>
      <c r="B20" s="304" t="s">
        <v>39</v>
      </c>
      <c r="C20" s="308" t="s">
        <v>40</v>
      </c>
      <c r="D20" s="303">
        <v>176</v>
      </c>
      <c r="E20" s="303">
        <v>59</v>
      </c>
      <c r="F20" s="303">
        <v>117</v>
      </c>
      <c r="G20" s="303">
        <v>117</v>
      </c>
      <c r="H20" s="303">
        <v>0</v>
      </c>
      <c r="I20" s="303"/>
      <c r="J20" s="303">
        <v>32</v>
      </c>
      <c r="K20" s="303">
        <v>85</v>
      </c>
      <c r="L20" s="303"/>
      <c r="M20" s="303"/>
      <c r="N20" s="303"/>
      <c r="O20" s="308"/>
      <c r="P20" s="30"/>
      <c r="Q20" s="30"/>
      <c r="R20" s="449">
        <v>5</v>
      </c>
    </row>
    <row r="21" spans="1:18">
      <c r="A21" s="303" t="s">
        <v>41</v>
      </c>
      <c r="B21" s="304" t="s">
        <v>42</v>
      </c>
      <c r="C21" s="308" t="s">
        <v>405</v>
      </c>
      <c r="D21" s="303">
        <v>117</v>
      </c>
      <c r="E21" s="303">
        <v>39</v>
      </c>
      <c r="F21" s="303">
        <v>78</v>
      </c>
      <c r="G21" s="303">
        <v>0</v>
      </c>
      <c r="H21" s="303">
        <v>78</v>
      </c>
      <c r="I21" s="303"/>
      <c r="J21" s="303">
        <v>32</v>
      </c>
      <c r="K21" s="303">
        <v>46</v>
      </c>
      <c r="L21" s="303"/>
      <c r="M21" s="303"/>
      <c r="N21" s="303"/>
      <c r="O21" s="308"/>
      <c r="P21" s="30"/>
      <c r="Q21" s="30"/>
      <c r="R21" s="449">
        <v>3</v>
      </c>
    </row>
    <row r="22" spans="1:18">
      <c r="A22" s="303" t="s">
        <v>43</v>
      </c>
      <c r="B22" s="304" t="s">
        <v>44</v>
      </c>
      <c r="C22" s="308" t="s">
        <v>40</v>
      </c>
      <c r="D22" s="303">
        <v>176</v>
      </c>
      <c r="E22" s="303">
        <v>59</v>
      </c>
      <c r="F22" s="303">
        <v>117</v>
      </c>
      <c r="G22" s="303">
        <v>117</v>
      </c>
      <c r="H22" s="303">
        <v>0</v>
      </c>
      <c r="I22" s="303"/>
      <c r="J22" s="303">
        <v>32</v>
      </c>
      <c r="K22" s="303">
        <v>85</v>
      </c>
      <c r="L22" s="303"/>
      <c r="M22" s="303"/>
      <c r="N22" s="303"/>
      <c r="O22" s="308"/>
      <c r="P22" s="30"/>
      <c r="Q22" s="30"/>
      <c r="R22" s="449">
        <v>4</v>
      </c>
    </row>
    <row r="23" spans="1:18">
      <c r="A23" s="303" t="s">
        <v>45</v>
      </c>
      <c r="B23" s="304" t="s">
        <v>228</v>
      </c>
      <c r="C23" s="308" t="s">
        <v>57</v>
      </c>
      <c r="D23" s="303">
        <v>117</v>
      </c>
      <c r="E23" s="303">
        <v>39</v>
      </c>
      <c r="F23" s="303">
        <v>78</v>
      </c>
      <c r="G23" s="303">
        <v>58</v>
      </c>
      <c r="H23" s="303">
        <v>20</v>
      </c>
      <c r="I23" s="303"/>
      <c r="J23" s="303">
        <v>78</v>
      </c>
      <c r="K23" s="303">
        <v>0</v>
      </c>
      <c r="L23" s="303"/>
      <c r="M23" s="303"/>
      <c r="N23" s="303"/>
      <c r="O23" s="308"/>
      <c r="P23" s="30"/>
      <c r="Q23" s="30"/>
      <c r="R23" s="449">
        <v>3</v>
      </c>
    </row>
    <row r="24" spans="1:18">
      <c r="A24" s="303" t="s">
        <v>47</v>
      </c>
      <c r="B24" s="304" t="s">
        <v>406</v>
      </c>
      <c r="C24" s="308" t="s">
        <v>40</v>
      </c>
      <c r="D24" s="303">
        <v>58</v>
      </c>
      <c r="E24" s="303">
        <v>19</v>
      </c>
      <c r="F24" s="303">
        <v>39</v>
      </c>
      <c r="G24" s="303">
        <v>19</v>
      </c>
      <c r="H24" s="303">
        <v>20</v>
      </c>
      <c r="I24" s="303"/>
      <c r="J24" s="303">
        <v>0</v>
      </c>
      <c r="K24" s="303">
        <v>39</v>
      </c>
      <c r="L24" s="303"/>
      <c r="M24" s="303"/>
      <c r="N24" s="303"/>
      <c r="O24" s="308"/>
      <c r="P24" s="30"/>
      <c r="Q24" s="30"/>
      <c r="R24" s="449">
        <v>2</v>
      </c>
    </row>
    <row r="25" spans="1:18">
      <c r="A25" s="303" t="s">
        <v>50</v>
      </c>
      <c r="B25" s="304" t="s">
        <v>407</v>
      </c>
      <c r="C25" s="308" t="s">
        <v>40</v>
      </c>
      <c r="D25" s="303">
        <v>176</v>
      </c>
      <c r="E25" s="303">
        <v>59</v>
      </c>
      <c r="F25" s="303">
        <v>117</v>
      </c>
      <c r="G25" s="303">
        <v>85</v>
      </c>
      <c r="H25" s="303">
        <v>32</v>
      </c>
      <c r="I25" s="303"/>
      <c r="J25" s="303">
        <v>48</v>
      </c>
      <c r="K25" s="303">
        <v>69</v>
      </c>
      <c r="L25" s="303"/>
      <c r="M25" s="303"/>
      <c r="N25" s="303"/>
      <c r="O25" s="308"/>
      <c r="P25" s="30"/>
      <c r="Q25" s="30"/>
      <c r="R25" s="449">
        <v>5</v>
      </c>
    </row>
    <row r="26" spans="1:18">
      <c r="A26" s="303" t="s">
        <v>52</v>
      </c>
      <c r="B26" s="304" t="s">
        <v>53</v>
      </c>
      <c r="C26" s="308" t="s">
        <v>54</v>
      </c>
      <c r="D26" s="303">
        <v>176</v>
      </c>
      <c r="E26" s="303">
        <v>59</v>
      </c>
      <c r="F26" s="303">
        <v>117</v>
      </c>
      <c r="G26" s="303">
        <v>8</v>
      </c>
      <c r="H26" s="303">
        <v>109</v>
      </c>
      <c r="I26" s="303"/>
      <c r="J26" s="303">
        <v>48</v>
      </c>
      <c r="K26" s="303">
        <v>69</v>
      </c>
      <c r="L26" s="303"/>
      <c r="M26" s="303"/>
      <c r="N26" s="303"/>
      <c r="O26" s="308"/>
      <c r="P26" s="30"/>
      <c r="Q26" s="30"/>
      <c r="R26" s="449">
        <v>5</v>
      </c>
    </row>
    <row r="27" spans="1:18">
      <c r="A27" s="303" t="s">
        <v>55</v>
      </c>
      <c r="B27" s="304" t="s">
        <v>56</v>
      </c>
      <c r="C27" s="308" t="s">
        <v>40</v>
      </c>
      <c r="D27" s="303">
        <v>105</v>
      </c>
      <c r="E27" s="303">
        <v>35</v>
      </c>
      <c r="F27" s="303">
        <v>70</v>
      </c>
      <c r="G27" s="303">
        <v>54</v>
      </c>
      <c r="H27" s="303">
        <v>16</v>
      </c>
      <c r="I27" s="303"/>
      <c r="J27" s="303">
        <v>0</v>
      </c>
      <c r="K27" s="303">
        <v>70</v>
      </c>
      <c r="L27" s="303"/>
      <c r="M27" s="303"/>
      <c r="N27" s="303"/>
      <c r="O27" s="308"/>
      <c r="P27" s="30"/>
      <c r="Q27" s="30"/>
      <c r="R27" s="449">
        <v>3</v>
      </c>
    </row>
    <row r="28" spans="1:18" ht="31.5">
      <c r="A28" s="435" t="s">
        <v>229</v>
      </c>
      <c r="B28" s="436" t="s">
        <v>59</v>
      </c>
      <c r="C28" s="440" t="s">
        <v>230</v>
      </c>
      <c r="D28" s="438">
        <f>SUM(D29:D32)</f>
        <v>888</v>
      </c>
      <c r="E28" s="438">
        <f t="shared" ref="E28:Q28" si="2">SUM(E29:E32)</f>
        <v>295</v>
      </c>
      <c r="F28" s="438">
        <f t="shared" si="2"/>
        <v>593</v>
      </c>
      <c r="G28" s="438">
        <f t="shared" si="2"/>
        <v>347</v>
      </c>
      <c r="H28" s="438">
        <f t="shared" si="2"/>
        <v>246</v>
      </c>
      <c r="I28" s="438">
        <f t="shared" si="2"/>
        <v>0</v>
      </c>
      <c r="J28" s="438">
        <f t="shared" si="2"/>
        <v>228</v>
      </c>
      <c r="K28" s="438">
        <f t="shared" si="2"/>
        <v>365</v>
      </c>
      <c r="L28" s="438">
        <f t="shared" si="2"/>
        <v>0</v>
      </c>
      <c r="M28" s="438">
        <f t="shared" si="2"/>
        <v>0</v>
      </c>
      <c r="N28" s="438">
        <f t="shared" si="2"/>
        <v>0</v>
      </c>
      <c r="O28" s="438">
        <f t="shared" si="2"/>
        <v>0</v>
      </c>
      <c r="P28" s="438">
        <f t="shared" si="2"/>
        <v>0</v>
      </c>
      <c r="Q28" s="438">
        <f t="shared" si="2"/>
        <v>0</v>
      </c>
      <c r="R28" s="438"/>
    </row>
    <row r="29" spans="1:18">
      <c r="A29" s="303" t="s">
        <v>61</v>
      </c>
      <c r="B29" s="304" t="s">
        <v>48</v>
      </c>
      <c r="C29" s="308" t="s">
        <v>192</v>
      </c>
      <c r="D29" s="303">
        <v>434</v>
      </c>
      <c r="E29" s="303">
        <v>144</v>
      </c>
      <c r="F29" s="303">
        <v>290</v>
      </c>
      <c r="G29" s="303">
        <v>150</v>
      </c>
      <c r="H29" s="303">
        <v>140</v>
      </c>
      <c r="I29" s="303"/>
      <c r="J29" s="303">
        <v>128</v>
      </c>
      <c r="K29" s="303">
        <v>162</v>
      </c>
      <c r="L29" s="303"/>
      <c r="M29" s="303"/>
      <c r="N29" s="303"/>
      <c r="O29" s="308"/>
      <c r="P29" s="30"/>
      <c r="Q29" s="30"/>
      <c r="R29" s="449">
        <v>12</v>
      </c>
    </row>
    <row r="30" spans="1:18">
      <c r="A30" s="303" t="s">
        <v>63</v>
      </c>
      <c r="B30" s="304" t="s">
        <v>51</v>
      </c>
      <c r="C30" s="308" t="s">
        <v>40</v>
      </c>
      <c r="D30" s="303">
        <v>142</v>
      </c>
      <c r="E30" s="303">
        <v>47</v>
      </c>
      <c r="F30" s="303">
        <v>95</v>
      </c>
      <c r="G30" s="303">
        <v>35</v>
      </c>
      <c r="H30" s="303">
        <v>60</v>
      </c>
      <c r="I30" s="303"/>
      <c r="J30" s="303">
        <v>32</v>
      </c>
      <c r="K30" s="303">
        <v>63</v>
      </c>
      <c r="L30" s="303"/>
      <c r="M30" s="303"/>
      <c r="N30" s="303"/>
      <c r="O30" s="308"/>
      <c r="P30" s="30"/>
      <c r="Q30" s="30"/>
      <c r="R30" s="449">
        <v>4</v>
      </c>
    </row>
    <row r="31" spans="1:18">
      <c r="A31" s="303" t="s">
        <v>65</v>
      </c>
      <c r="B31" s="304" t="s">
        <v>408</v>
      </c>
      <c r="C31" s="308" t="s">
        <v>409</v>
      </c>
      <c r="D31" s="303">
        <v>150</v>
      </c>
      <c r="E31" s="303">
        <v>50</v>
      </c>
      <c r="F31" s="303">
        <v>100</v>
      </c>
      <c r="G31" s="303">
        <v>84</v>
      </c>
      <c r="H31" s="303">
        <v>16</v>
      </c>
      <c r="I31" s="303"/>
      <c r="J31" s="303">
        <v>32</v>
      </c>
      <c r="K31" s="303">
        <v>68</v>
      </c>
      <c r="L31" s="303"/>
      <c r="M31" s="303"/>
      <c r="N31" s="303"/>
      <c r="O31" s="308"/>
      <c r="P31" s="30"/>
      <c r="Q31" s="30"/>
      <c r="R31" s="449">
        <v>4</v>
      </c>
    </row>
    <row r="32" spans="1:18">
      <c r="A32" s="303" t="s">
        <v>410</v>
      </c>
      <c r="B32" s="304" t="s">
        <v>411</v>
      </c>
      <c r="C32" s="308" t="s">
        <v>40</v>
      </c>
      <c r="D32" s="303">
        <v>162</v>
      </c>
      <c r="E32" s="303">
        <v>54</v>
      </c>
      <c r="F32" s="303">
        <v>108</v>
      </c>
      <c r="G32" s="303">
        <v>78</v>
      </c>
      <c r="H32" s="303">
        <v>30</v>
      </c>
      <c r="I32" s="303"/>
      <c r="J32" s="303">
        <v>36</v>
      </c>
      <c r="K32" s="303">
        <v>72</v>
      </c>
      <c r="L32" s="303"/>
      <c r="M32" s="303"/>
      <c r="N32" s="303"/>
      <c r="O32" s="308"/>
      <c r="P32" s="30"/>
      <c r="Q32" s="30"/>
      <c r="R32" s="449">
        <v>5</v>
      </c>
    </row>
    <row r="33" spans="1:18" ht="31.5">
      <c r="A33" s="439" t="s">
        <v>68</v>
      </c>
      <c r="B33" s="436" t="s">
        <v>69</v>
      </c>
      <c r="C33" s="441" t="s">
        <v>506</v>
      </c>
      <c r="D33" s="438">
        <f>SUM(D34:D38)</f>
        <v>786</v>
      </c>
      <c r="E33" s="438">
        <f t="shared" ref="E33:O33" si="3">SUM(E34:E38)</f>
        <v>262</v>
      </c>
      <c r="F33" s="438">
        <f t="shared" si="3"/>
        <v>524</v>
      </c>
      <c r="G33" s="438">
        <f t="shared" si="3"/>
        <v>44</v>
      </c>
      <c r="H33" s="438">
        <f t="shared" si="3"/>
        <v>480</v>
      </c>
      <c r="I33" s="438">
        <f t="shared" si="3"/>
        <v>0</v>
      </c>
      <c r="J33" s="438">
        <f t="shared" si="3"/>
        <v>0</v>
      </c>
      <c r="K33" s="438">
        <f t="shared" si="3"/>
        <v>0</v>
      </c>
      <c r="L33" s="438">
        <f t="shared" si="3"/>
        <v>64</v>
      </c>
      <c r="M33" s="438">
        <f t="shared" si="3"/>
        <v>120</v>
      </c>
      <c r="N33" s="438">
        <f t="shared" si="3"/>
        <v>60</v>
      </c>
      <c r="O33" s="438">
        <f t="shared" si="3"/>
        <v>80</v>
      </c>
      <c r="P33" s="438">
        <f>SUM(P34:P38)</f>
        <v>164</v>
      </c>
      <c r="Q33" s="438">
        <f>SUM(Q34:Q38)</f>
        <v>36</v>
      </c>
      <c r="R33" s="438"/>
    </row>
    <row r="34" spans="1:18">
      <c r="A34" s="303" t="s">
        <v>71</v>
      </c>
      <c r="B34" s="82" t="s">
        <v>72</v>
      </c>
      <c r="C34" s="308" t="s">
        <v>57</v>
      </c>
      <c r="D34" s="303">
        <f>E34+F34</f>
        <v>58</v>
      </c>
      <c r="E34" s="303">
        <v>10</v>
      </c>
      <c r="F34" s="331">
        <v>48</v>
      </c>
      <c r="G34" s="331">
        <f>F34-H34</f>
        <v>14</v>
      </c>
      <c r="H34" s="331">
        <v>34</v>
      </c>
      <c r="I34" s="331"/>
      <c r="J34" s="331"/>
      <c r="K34" s="303"/>
      <c r="L34" s="303"/>
      <c r="M34" s="303"/>
      <c r="N34" s="303"/>
      <c r="O34" s="303"/>
      <c r="P34" s="303">
        <v>48</v>
      </c>
      <c r="Q34" s="30"/>
      <c r="R34" s="449">
        <v>2</v>
      </c>
    </row>
    <row r="35" spans="1:18">
      <c r="A35" s="303" t="s">
        <v>73</v>
      </c>
      <c r="B35" s="304" t="s">
        <v>44</v>
      </c>
      <c r="C35" s="308" t="s">
        <v>57</v>
      </c>
      <c r="D35" s="303">
        <f>E35+F35</f>
        <v>58</v>
      </c>
      <c r="E35" s="303">
        <v>10</v>
      </c>
      <c r="F35" s="331">
        <v>48</v>
      </c>
      <c r="G35" s="331">
        <f>F35-H35</f>
        <v>4</v>
      </c>
      <c r="H35" s="331">
        <v>44</v>
      </c>
      <c r="I35" s="331"/>
      <c r="J35" s="331"/>
      <c r="K35" s="303"/>
      <c r="L35" s="303"/>
      <c r="M35" s="303">
        <v>48</v>
      </c>
      <c r="N35" s="303"/>
      <c r="O35" s="303"/>
      <c r="P35" s="30"/>
      <c r="Q35" s="30"/>
      <c r="R35" s="449">
        <v>2</v>
      </c>
    </row>
    <row r="36" spans="1:18">
      <c r="A36" s="303" t="s">
        <v>74</v>
      </c>
      <c r="B36" s="304" t="s">
        <v>80</v>
      </c>
      <c r="C36" s="308" t="s">
        <v>57</v>
      </c>
      <c r="D36" s="303">
        <f>E36+F36</f>
        <v>72</v>
      </c>
      <c r="E36" s="303">
        <v>24</v>
      </c>
      <c r="F36" s="331">
        <v>48</v>
      </c>
      <c r="G36" s="331">
        <f>F36-H36</f>
        <v>24</v>
      </c>
      <c r="H36" s="331">
        <v>24</v>
      </c>
      <c r="I36" s="331"/>
      <c r="J36" s="331"/>
      <c r="K36" s="303"/>
      <c r="L36" s="303"/>
      <c r="M36" s="303"/>
      <c r="N36" s="303"/>
      <c r="O36" s="303"/>
      <c r="P36" s="303">
        <v>48</v>
      </c>
      <c r="Q36" s="30"/>
      <c r="R36" s="449">
        <f t="shared" ref="R36" si="4">D36/36</f>
        <v>2</v>
      </c>
    </row>
    <row r="37" spans="1:18" ht="31.5">
      <c r="A37" s="303" t="s">
        <v>76</v>
      </c>
      <c r="B37" s="304" t="s">
        <v>42</v>
      </c>
      <c r="C37" s="308" t="s">
        <v>412</v>
      </c>
      <c r="D37" s="303">
        <f>E37+F37</f>
        <v>218</v>
      </c>
      <c r="E37" s="303">
        <v>28</v>
      </c>
      <c r="F37" s="331">
        <v>190</v>
      </c>
      <c r="G37" s="331">
        <f>F37-H37</f>
        <v>0</v>
      </c>
      <c r="H37" s="331">
        <v>190</v>
      </c>
      <c r="I37" s="331"/>
      <c r="J37" s="331"/>
      <c r="K37" s="303"/>
      <c r="L37" s="303">
        <v>32</v>
      </c>
      <c r="M37" s="303">
        <v>36</v>
      </c>
      <c r="N37" s="303">
        <v>30</v>
      </c>
      <c r="O37" s="303">
        <v>40</v>
      </c>
      <c r="P37" s="303">
        <v>34</v>
      </c>
      <c r="Q37" s="303">
        <v>18</v>
      </c>
      <c r="R37" s="449">
        <v>6</v>
      </c>
    </row>
    <row r="38" spans="1:18">
      <c r="A38" s="303" t="s">
        <v>79</v>
      </c>
      <c r="B38" s="304" t="s">
        <v>77</v>
      </c>
      <c r="C38" s="308" t="s">
        <v>78</v>
      </c>
      <c r="D38" s="303">
        <f>E38+F38</f>
        <v>380</v>
      </c>
      <c r="E38" s="303">
        <v>190</v>
      </c>
      <c r="F38" s="331">
        <v>190</v>
      </c>
      <c r="G38" s="331">
        <f>F38-H38</f>
        <v>2</v>
      </c>
      <c r="H38" s="331">
        <v>188</v>
      </c>
      <c r="I38" s="331"/>
      <c r="J38" s="331"/>
      <c r="K38" s="303"/>
      <c r="L38" s="303">
        <v>32</v>
      </c>
      <c r="M38" s="303">
        <v>36</v>
      </c>
      <c r="N38" s="303">
        <v>30</v>
      </c>
      <c r="O38" s="303">
        <v>40</v>
      </c>
      <c r="P38" s="303">
        <v>34</v>
      </c>
      <c r="Q38" s="303">
        <v>18</v>
      </c>
      <c r="R38" s="449">
        <v>11</v>
      </c>
    </row>
    <row r="39" spans="1:18" ht="31.5">
      <c r="A39" s="439" t="s">
        <v>83</v>
      </c>
      <c r="B39" s="436" t="s">
        <v>84</v>
      </c>
      <c r="C39" s="439" t="s">
        <v>413</v>
      </c>
      <c r="D39" s="439">
        <f t="shared" ref="D39:Q39" si="5">SUM(D40:D42)</f>
        <v>255</v>
      </c>
      <c r="E39" s="439">
        <f t="shared" si="5"/>
        <v>85</v>
      </c>
      <c r="F39" s="439">
        <f t="shared" si="5"/>
        <v>170</v>
      </c>
      <c r="G39" s="439">
        <f t="shared" si="5"/>
        <v>68</v>
      </c>
      <c r="H39" s="439">
        <f t="shared" si="5"/>
        <v>102</v>
      </c>
      <c r="I39" s="439">
        <f t="shared" si="5"/>
        <v>0</v>
      </c>
      <c r="J39" s="439">
        <f t="shared" si="5"/>
        <v>0</v>
      </c>
      <c r="K39" s="439">
        <f t="shared" si="5"/>
        <v>0</v>
      </c>
      <c r="L39" s="439">
        <f t="shared" si="5"/>
        <v>96</v>
      </c>
      <c r="M39" s="439">
        <f t="shared" si="5"/>
        <v>74</v>
      </c>
      <c r="N39" s="439">
        <f t="shared" si="5"/>
        <v>0</v>
      </c>
      <c r="O39" s="439">
        <f t="shared" si="5"/>
        <v>0</v>
      </c>
      <c r="P39" s="439">
        <f t="shared" si="5"/>
        <v>0</v>
      </c>
      <c r="Q39" s="439">
        <f t="shared" si="5"/>
        <v>0</v>
      </c>
      <c r="R39" s="439"/>
    </row>
    <row r="40" spans="1:18">
      <c r="A40" s="303" t="s">
        <v>86</v>
      </c>
      <c r="B40" s="82" t="s">
        <v>48</v>
      </c>
      <c r="C40" s="308" t="s">
        <v>36</v>
      </c>
      <c r="D40" s="303">
        <f>E40+F40</f>
        <v>63</v>
      </c>
      <c r="E40" s="303">
        <f>F40/2</f>
        <v>21</v>
      </c>
      <c r="F40" s="331">
        <v>42</v>
      </c>
      <c r="G40" s="331">
        <f>F40-H40</f>
        <v>30</v>
      </c>
      <c r="H40" s="331">
        <v>12</v>
      </c>
      <c r="I40" s="331"/>
      <c r="J40" s="331"/>
      <c r="K40" s="303"/>
      <c r="L40" s="303">
        <v>42</v>
      </c>
      <c r="M40" s="303"/>
      <c r="N40" s="303"/>
      <c r="O40" s="303"/>
      <c r="P40" s="30"/>
      <c r="Q40" s="30"/>
      <c r="R40" s="449">
        <v>2</v>
      </c>
    </row>
    <row r="41" spans="1:18" ht="31.5">
      <c r="A41" s="303" t="s">
        <v>88</v>
      </c>
      <c r="B41" s="82" t="s">
        <v>116</v>
      </c>
      <c r="C41" s="308" t="s">
        <v>36</v>
      </c>
      <c r="D41" s="303">
        <f>E41+F41</f>
        <v>111</v>
      </c>
      <c r="E41" s="303">
        <f>F41/2</f>
        <v>37</v>
      </c>
      <c r="F41" s="331">
        <v>74</v>
      </c>
      <c r="G41" s="331">
        <f>F41-H41</f>
        <v>24</v>
      </c>
      <c r="H41" s="331">
        <v>50</v>
      </c>
      <c r="I41" s="331"/>
      <c r="J41" s="331"/>
      <c r="K41" s="303"/>
      <c r="L41" s="303"/>
      <c r="M41" s="303">
        <v>74</v>
      </c>
      <c r="N41" s="303"/>
      <c r="O41" s="303"/>
      <c r="P41" s="30"/>
      <c r="Q41" s="30"/>
      <c r="R41" s="449">
        <v>3</v>
      </c>
    </row>
    <row r="42" spans="1:18">
      <c r="A42" s="303" t="s">
        <v>240</v>
      </c>
      <c r="B42" s="82" t="s">
        <v>414</v>
      </c>
      <c r="C42" s="308" t="s">
        <v>57</v>
      </c>
      <c r="D42" s="303">
        <f>E42+F42</f>
        <v>81</v>
      </c>
      <c r="E42" s="303">
        <f>F42/2</f>
        <v>27</v>
      </c>
      <c r="F42" s="331">
        <v>54</v>
      </c>
      <c r="G42" s="331">
        <f>F42-H42</f>
        <v>14</v>
      </c>
      <c r="H42" s="331">
        <v>40</v>
      </c>
      <c r="I42" s="331"/>
      <c r="J42" s="331"/>
      <c r="K42" s="303"/>
      <c r="L42" s="303">
        <v>54</v>
      </c>
      <c r="M42" s="303"/>
      <c r="N42" s="303"/>
      <c r="O42" s="303"/>
      <c r="P42" s="30"/>
      <c r="Q42" s="30"/>
      <c r="R42" s="449">
        <v>2</v>
      </c>
    </row>
    <row r="43" spans="1:18">
      <c r="A43" s="439" t="s">
        <v>90</v>
      </c>
      <c r="B43" s="442" t="s">
        <v>91</v>
      </c>
      <c r="C43" s="441" t="s">
        <v>415</v>
      </c>
      <c r="D43" s="439">
        <f t="shared" ref="D43:Q43" si="6">D44+D68</f>
        <v>4089</v>
      </c>
      <c r="E43" s="439">
        <f t="shared" si="6"/>
        <v>1363</v>
      </c>
      <c r="F43" s="439">
        <f t="shared" si="6"/>
        <v>2726</v>
      </c>
      <c r="G43" s="439">
        <f t="shared" si="6"/>
        <v>1496</v>
      </c>
      <c r="H43" s="439">
        <f t="shared" si="6"/>
        <v>1170</v>
      </c>
      <c r="I43" s="439">
        <f t="shared" si="6"/>
        <v>60</v>
      </c>
      <c r="J43" s="439">
        <f t="shared" si="6"/>
        <v>0</v>
      </c>
      <c r="K43" s="439">
        <f t="shared" si="6"/>
        <v>0</v>
      </c>
      <c r="L43" s="439">
        <f t="shared" si="6"/>
        <v>416</v>
      </c>
      <c r="M43" s="439">
        <f t="shared" si="6"/>
        <v>454</v>
      </c>
      <c r="N43" s="439">
        <f t="shared" si="6"/>
        <v>480</v>
      </c>
      <c r="O43" s="439">
        <f t="shared" si="6"/>
        <v>640</v>
      </c>
      <c r="P43" s="439">
        <f t="shared" si="6"/>
        <v>448</v>
      </c>
      <c r="Q43" s="439">
        <f t="shared" si="6"/>
        <v>152</v>
      </c>
      <c r="R43" s="439"/>
    </row>
    <row r="44" spans="1:18">
      <c r="A44" s="439" t="s">
        <v>93</v>
      </c>
      <c r="B44" s="436" t="s">
        <v>94</v>
      </c>
      <c r="C44" s="441" t="s">
        <v>416</v>
      </c>
      <c r="D44" s="439">
        <f>SUM(D45:D67)</f>
        <v>2139</v>
      </c>
      <c r="E44" s="439">
        <f t="shared" ref="E44:Q44" si="7">SUM(E45:E67)</f>
        <v>713</v>
      </c>
      <c r="F44" s="439">
        <f t="shared" si="7"/>
        <v>1426</v>
      </c>
      <c r="G44" s="439">
        <f t="shared" si="7"/>
        <v>794</v>
      </c>
      <c r="H44" s="439">
        <f t="shared" si="7"/>
        <v>592</v>
      </c>
      <c r="I44" s="439">
        <f t="shared" si="7"/>
        <v>40</v>
      </c>
      <c r="J44" s="439">
        <f t="shared" si="7"/>
        <v>0</v>
      </c>
      <c r="K44" s="439">
        <f t="shared" si="7"/>
        <v>0</v>
      </c>
      <c r="L44" s="439">
        <f t="shared" si="7"/>
        <v>324</v>
      </c>
      <c r="M44" s="439">
        <f t="shared" si="7"/>
        <v>172</v>
      </c>
      <c r="N44" s="439">
        <f t="shared" si="7"/>
        <v>286</v>
      </c>
      <c r="O44" s="439">
        <f t="shared" si="7"/>
        <v>160</v>
      </c>
      <c r="P44" s="439">
        <f t="shared" si="7"/>
        <v>332</v>
      </c>
      <c r="Q44" s="439">
        <f t="shared" si="7"/>
        <v>152</v>
      </c>
      <c r="R44" s="439"/>
    </row>
    <row r="45" spans="1:18">
      <c r="A45" s="303" t="s">
        <v>96</v>
      </c>
      <c r="B45" s="82" t="s">
        <v>307</v>
      </c>
      <c r="C45" s="308" t="s">
        <v>36</v>
      </c>
      <c r="D45" s="303">
        <f>E45+F45</f>
        <v>156</v>
      </c>
      <c r="E45" s="303">
        <f>F45/2</f>
        <v>52</v>
      </c>
      <c r="F45" s="331">
        <f>72+32</f>
        <v>104</v>
      </c>
      <c r="G45" s="331">
        <v>44</v>
      </c>
      <c r="H45" s="331">
        <v>40</v>
      </c>
      <c r="I45" s="331">
        <v>20</v>
      </c>
      <c r="J45" s="331"/>
      <c r="K45" s="303"/>
      <c r="L45" s="303">
        <v>74</v>
      </c>
      <c r="M45" s="303">
        <v>30</v>
      </c>
      <c r="N45" s="303"/>
      <c r="O45" s="303"/>
      <c r="P45" s="30"/>
      <c r="Q45" s="30"/>
      <c r="R45" s="449">
        <v>4</v>
      </c>
    </row>
    <row r="46" spans="1:18">
      <c r="A46" s="303" t="s">
        <v>98</v>
      </c>
      <c r="B46" s="304" t="s">
        <v>309</v>
      </c>
      <c r="C46" s="308" t="s">
        <v>57</v>
      </c>
      <c r="D46" s="303">
        <f t="shared" ref="D46:D67" si="8">E46+F46</f>
        <v>54</v>
      </c>
      <c r="E46" s="303">
        <f t="shared" ref="E46:E67" si="9">F46/2</f>
        <v>18</v>
      </c>
      <c r="F46" s="331">
        <v>36</v>
      </c>
      <c r="G46" s="331">
        <f t="shared" ref="G46:G53" si="10">F46-H46</f>
        <v>18</v>
      </c>
      <c r="H46" s="331">
        <v>18</v>
      </c>
      <c r="I46" s="331"/>
      <c r="J46" s="331"/>
      <c r="K46" s="303"/>
      <c r="L46" s="303"/>
      <c r="M46" s="303"/>
      <c r="N46" s="303">
        <v>36</v>
      </c>
      <c r="O46" s="303"/>
      <c r="P46" s="30"/>
      <c r="Q46" s="30"/>
      <c r="R46" s="449">
        <v>2</v>
      </c>
    </row>
    <row r="47" spans="1:18">
      <c r="A47" s="303" t="s">
        <v>100</v>
      </c>
      <c r="B47" s="304" t="s">
        <v>310</v>
      </c>
      <c r="C47" s="308" t="s">
        <v>57</v>
      </c>
      <c r="D47" s="303">
        <f t="shared" si="8"/>
        <v>54</v>
      </c>
      <c r="E47" s="303">
        <f t="shared" si="9"/>
        <v>18</v>
      </c>
      <c r="F47" s="331">
        <v>36</v>
      </c>
      <c r="G47" s="331">
        <f t="shared" si="10"/>
        <v>24</v>
      </c>
      <c r="H47" s="331">
        <v>12</v>
      </c>
      <c r="I47" s="331"/>
      <c r="J47" s="331"/>
      <c r="K47" s="303"/>
      <c r="L47" s="303">
        <v>36</v>
      </c>
      <c r="M47" s="303"/>
      <c r="N47" s="303"/>
      <c r="O47" s="303"/>
      <c r="P47" s="30"/>
      <c r="Q47" s="30"/>
      <c r="R47" s="449">
        <v>2</v>
      </c>
    </row>
    <row r="48" spans="1:18">
      <c r="A48" s="303" t="s">
        <v>102</v>
      </c>
      <c r="B48" s="82" t="s">
        <v>258</v>
      </c>
      <c r="C48" s="308" t="s">
        <v>57</v>
      </c>
      <c r="D48" s="303">
        <f t="shared" si="8"/>
        <v>54</v>
      </c>
      <c r="E48" s="303">
        <f t="shared" si="9"/>
        <v>18</v>
      </c>
      <c r="F48" s="331">
        <v>36</v>
      </c>
      <c r="G48" s="331">
        <f t="shared" si="10"/>
        <v>24</v>
      </c>
      <c r="H48" s="331">
        <v>12</v>
      </c>
      <c r="I48" s="331"/>
      <c r="J48" s="331"/>
      <c r="K48" s="303"/>
      <c r="L48" s="303">
        <v>36</v>
      </c>
      <c r="M48" s="303"/>
      <c r="N48" s="303"/>
      <c r="O48" s="303"/>
      <c r="P48" s="30"/>
      <c r="Q48" s="30"/>
      <c r="R48" s="449">
        <v>2</v>
      </c>
    </row>
    <row r="49" spans="1:18" ht="31.5">
      <c r="A49" s="303" t="s">
        <v>104</v>
      </c>
      <c r="B49" s="82" t="s">
        <v>111</v>
      </c>
      <c r="C49" s="308" t="s">
        <v>57</v>
      </c>
      <c r="D49" s="303">
        <f t="shared" si="8"/>
        <v>54</v>
      </c>
      <c r="E49" s="303">
        <f t="shared" si="9"/>
        <v>18</v>
      </c>
      <c r="F49" s="331">
        <v>36</v>
      </c>
      <c r="G49" s="331">
        <f t="shared" si="10"/>
        <v>24</v>
      </c>
      <c r="H49" s="331">
        <v>12</v>
      </c>
      <c r="I49" s="331"/>
      <c r="J49" s="331"/>
      <c r="K49" s="303"/>
      <c r="L49" s="303"/>
      <c r="M49" s="303">
        <v>36</v>
      </c>
      <c r="N49" s="303"/>
      <c r="O49" s="303"/>
      <c r="P49" s="30"/>
      <c r="Q49" s="30"/>
      <c r="R49" s="449">
        <v>2</v>
      </c>
    </row>
    <row r="50" spans="1:18">
      <c r="A50" s="303" t="s">
        <v>106</v>
      </c>
      <c r="B50" s="82" t="s">
        <v>312</v>
      </c>
      <c r="C50" s="308" t="s">
        <v>36</v>
      </c>
      <c r="D50" s="303">
        <f t="shared" si="8"/>
        <v>81</v>
      </c>
      <c r="E50" s="303">
        <f t="shared" si="9"/>
        <v>27</v>
      </c>
      <c r="F50" s="331">
        <v>54</v>
      </c>
      <c r="G50" s="331">
        <f t="shared" si="10"/>
        <v>40</v>
      </c>
      <c r="H50" s="331">
        <v>14</v>
      </c>
      <c r="I50" s="331"/>
      <c r="J50" s="331"/>
      <c r="K50" s="303"/>
      <c r="L50" s="303"/>
      <c r="M50" s="303"/>
      <c r="N50" s="303"/>
      <c r="O50" s="303"/>
      <c r="P50" s="303">
        <v>54</v>
      </c>
      <c r="Q50" s="30"/>
      <c r="R50" s="449">
        <v>2</v>
      </c>
    </row>
    <row r="51" spans="1:18">
      <c r="A51" s="303" t="s">
        <v>108</v>
      </c>
      <c r="B51" s="304" t="s">
        <v>315</v>
      </c>
      <c r="C51" s="308" t="s">
        <v>36</v>
      </c>
      <c r="D51" s="303">
        <f t="shared" si="8"/>
        <v>81</v>
      </c>
      <c r="E51" s="303">
        <f t="shared" si="9"/>
        <v>27</v>
      </c>
      <c r="F51" s="331">
        <v>54</v>
      </c>
      <c r="G51" s="331">
        <f t="shared" si="10"/>
        <v>26</v>
      </c>
      <c r="H51" s="331">
        <v>28</v>
      </c>
      <c r="I51" s="331"/>
      <c r="J51" s="331"/>
      <c r="K51" s="303"/>
      <c r="L51" s="303"/>
      <c r="M51" s="303">
        <v>54</v>
      </c>
      <c r="N51" s="303"/>
      <c r="O51" s="303"/>
      <c r="P51" s="30"/>
      <c r="Q51" s="30"/>
      <c r="R51" s="449">
        <v>2</v>
      </c>
    </row>
    <row r="52" spans="1:18">
      <c r="A52" s="303" t="s">
        <v>110</v>
      </c>
      <c r="B52" s="304" t="s">
        <v>417</v>
      </c>
      <c r="C52" s="308" t="s">
        <v>36</v>
      </c>
      <c r="D52" s="303">
        <f t="shared" si="8"/>
        <v>99</v>
      </c>
      <c r="E52" s="303">
        <f t="shared" si="9"/>
        <v>33</v>
      </c>
      <c r="F52" s="331">
        <v>66</v>
      </c>
      <c r="G52" s="331">
        <f t="shared" si="10"/>
        <v>30</v>
      </c>
      <c r="H52" s="331">
        <v>36</v>
      </c>
      <c r="I52" s="331"/>
      <c r="J52" s="331"/>
      <c r="K52" s="303"/>
      <c r="L52" s="303">
        <v>66</v>
      </c>
      <c r="M52" s="303"/>
      <c r="N52" s="303"/>
      <c r="O52" s="303"/>
      <c r="P52" s="30"/>
      <c r="Q52" s="30"/>
      <c r="R52" s="449">
        <v>3</v>
      </c>
    </row>
    <row r="53" spans="1:18">
      <c r="A53" s="303" t="s">
        <v>113</v>
      </c>
      <c r="B53" s="82" t="s">
        <v>418</v>
      </c>
      <c r="C53" s="308" t="s">
        <v>36</v>
      </c>
      <c r="D53" s="303">
        <f t="shared" si="8"/>
        <v>93</v>
      </c>
      <c r="E53" s="303">
        <f t="shared" si="9"/>
        <v>31</v>
      </c>
      <c r="F53" s="331">
        <v>62</v>
      </c>
      <c r="G53" s="331">
        <f t="shared" si="10"/>
        <v>42</v>
      </c>
      <c r="H53" s="331">
        <v>20</v>
      </c>
      <c r="I53" s="331"/>
      <c r="J53" s="331"/>
      <c r="K53" s="303"/>
      <c r="L53" s="303"/>
      <c r="M53" s="303"/>
      <c r="N53" s="303"/>
      <c r="O53" s="303"/>
      <c r="P53" s="303">
        <v>62</v>
      </c>
      <c r="Q53" s="30"/>
      <c r="R53" s="449">
        <v>3</v>
      </c>
    </row>
    <row r="54" spans="1:18">
      <c r="A54" s="303" t="s">
        <v>115</v>
      </c>
      <c r="B54" s="82" t="s">
        <v>419</v>
      </c>
      <c r="C54" s="308" t="s">
        <v>36</v>
      </c>
      <c r="D54" s="303">
        <f t="shared" si="8"/>
        <v>114</v>
      </c>
      <c r="E54" s="303">
        <f t="shared" si="9"/>
        <v>38</v>
      </c>
      <c r="F54" s="414">
        <v>76</v>
      </c>
      <c r="G54" s="414">
        <v>52</v>
      </c>
      <c r="H54" s="414">
        <v>24</v>
      </c>
      <c r="I54" s="414"/>
      <c r="J54" s="414"/>
      <c r="K54" s="82"/>
      <c r="L54" s="82">
        <v>76</v>
      </c>
      <c r="M54" s="82"/>
      <c r="N54" s="303"/>
      <c r="O54" s="303"/>
      <c r="P54" s="30"/>
      <c r="Q54" s="30"/>
      <c r="R54" s="449">
        <v>3</v>
      </c>
    </row>
    <row r="55" spans="1:18" ht="31.5">
      <c r="A55" s="303" t="s">
        <v>118</v>
      </c>
      <c r="B55" s="413" t="s">
        <v>420</v>
      </c>
      <c r="C55" s="308" t="s">
        <v>36</v>
      </c>
      <c r="D55" s="303">
        <f t="shared" si="8"/>
        <v>183</v>
      </c>
      <c r="E55" s="303">
        <f t="shared" si="9"/>
        <v>61</v>
      </c>
      <c r="F55" s="414">
        <v>122</v>
      </c>
      <c r="G55" s="414">
        <v>40</v>
      </c>
      <c r="H55" s="414">
        <v>62</v>
      </c>
      <c r="I55" s="414">
        <v>20</v>
      </c>
      <c r="J55" s="414"/>
      <c r="K55" s="82"/>
      <c r="L55" s="82"/>
      <c r="M55" s="82"/>
      <c r="N55" s="303">
        <v>122</v>
      </c>
      <c r="O55" s="303"/>
      <c r="P55" s="30"/>
      <c r="Q55" s="30"/>
      <c r="R55" s="449">
        <v>5</v>
      </c>
    </row>
    <row r="56" spans="1:18">
      <c r="A56" s="303" t="s">
        <v>120</v>
      </c>
      <c r="B56" s="82" t="s">
        <v>121</v>
      </c>
      <c r="C56" s="308" t="s">
        <v>57</v>
      </c>
      <c r="D56" s="303">
        <f t="shared" si="8"/>
        <v>102</v>
      </c>
      <c r="E56" s="303">
        <f t="shared" si="9"/>
        <v>34</v>
      </c>
      <c r="F56" s="414">
        <v>68</v>
      </c>
      <c r="G56" s="82">
        <f>F56-H56</f>
        <v>46</v>
      </c>
      <c r="H56" s="82">
        <v>22</v>
      </c>
      <c r="I56" s="82"/>
      <c r="J56" s="82"/>
      <c r="K56" s="82"/>
      <c r="L56" s="82"/>
      <c r="M56" s="82"/>
      <c r="N56" s="303"/>
      <c r="O56" s="303">
        <v>68</v>
      </c>
      <c r="P56" s="30"/>
      <c r="Q56" s="30"/>
      <c r="R56" s="449">
        <v>3</v>
      </c>
    </row>
    <row r="57" spans="1:18">
      <c r="A57" s="303" t="s">
        <v>122</v>
      </c>
      <c r="B57" s="82" t="s">
        <v>421</v>
      </c>
      <c r="C57" s="308" t="s">
        <v>57</v>
      </c>
      <c r="D57" s="303">
        <f t="shared" si="8"/>
        <v>96</v>
      </c>
      <c r="E57" s="303">
        <f t="shared" si="9"/>
        <v>32</v>
      </c>
      <c r="F57" s="303">
        <v>64</v>
      </c>
      <c r="G57" s="303">
        <f>F57-H57</f>
        <v>40</v>
      </c>
      <c r="H57" s="303">
        <v>24</v>
      </c>
      <c r="I57" s="303"/>
      <c r="J57" s="303"/>
      <c r="K57" s="303"/>
      <c r="L57" s="303"/>
      <c r="M57" s="303"/>
      <c r="N57" s="303"/>
      <c r="O57" s="303"/>
      <c r="P57" s="303"/>
      <c r="Q57" s="303">
        <v>64</v>
      </c>
      <c r="R57" s="449">
        <v>3</v>
      </c>
    </row>
    <row r="58" spans="1:18">
      <c r="A58" s="303" t="s">
        <v>124</v>
      </c>
      <c r="B58" s="82" t="s">
        <v>422</v>
      </c>
      <c r="C58" s="308" t="s">
        <v>36</v>
      </c>
      <c r="D58" s="303">
        <f t="shared" si="8"/>
        <v>96</v>
      </c>
      <c r="E58" s="303">
        <f t="shared" si="9"/>
        <v>32</v>
      </c>
      <c r="F58" s="303">
        <v>64</v>
      </c>
      <c r="G58" s="303">
        <f>F58-H58</f>
        <v>44</v>
      </c>
      <c r="H58" s="303">
        <v>20</v>
      </c>
      <c r="I58" s="303"/>
      <c r="J58" s="303"/>
      <c r="K58" s="303"/>
      <c r="L58" s="303"/>
      <c r="M58" s="303"/>
      <c r="N58" s="303">
        <v>64</v>
      </c>
      <c r="O58" s="303"/>
      <c r="P58" s="30"/>
      <c r="Q58" s="30"/>
      <c r="R58" s="449">
        <v>3</v>
      </c>
    </row>
    <row r="59" spans="1:18">
      <c r="A59" s="303" t="s">
        <v>200</v>
      </c>
      <c r="B59" s="82" t="s">
        <v>423</v>
      </c>
      <c r="C59" s="308" t="s">
        <v>57</v>
      </c>
      <c r="D59" s="303">
        <f t="shared" si="8"/>
        <v>96</v>
      </c>
      <c r="E59" s="303">
        <f t="shared" si="9"/>
        <v>32</v>
      </c>
      <c r="F59" s="303">
        <v>64</v>
      </c>
      <c r="G59" s="303">
        <f>F59-H59</f>
        <v>50</v>
      </c>
      <c r="H59" s="303">
        <v>14</v>
      </c>
      <c r="I59" s="303"/>
      <c r="J59" s="303"/>
      <c r="K59" s="303"/>
      <c r="L59" s="303"/>
      <c r="M59" s="303"/>
      <c r="N59" s="303">
        <v>64</v>
      </c>
      <c r="O59" s="303"/>
      <c r="P59" s="303"/>
      <c r="Q59" s="30"/>
      <c r="R59" s="449">
        <v>3</v>
      </c>
    </row>
    <row r="60" spans="1:18">
      <c r="A60" s="303" t="s">
        <v>126</v>
      </c>
      <c r="B60" s="82" t="s">
        <v>424</v>
      </c>
      <c r="C60" s="308" t="s">
        <v>57</v>
      </c>
      <c r="D60" s="303">
        <f t="shared" si="8"/>
        <v>54</v>
      </c>
      <c r="E60" s="303">
        <f t="shared" si="9"/>
        <v>18</v>
      </c>
      <c r="F60" s="303">
        <v>36</v>
      </c>
      <c r="G60" s="303">
        <v>22</v>
      </c>
      <c r="H60" s="303">
        <v>14</v>
      </c>
      <c r="I60" s="303"/>
      <c r="J60" s="303"/>
      <c r="K60" s="303"/>
      <c r="L60" s="303"/>
      <c r="M60" s="303"/>
      <c r="N60" s="303"/>
      <c r="O60" s="303"/>
      <c r="P60" s="303"/>
      <c r="Q60" s="303">
        <v>36</v>
      </c>
      <c r="R60" s="449">
        <v>2</v>
      </c>
    </row>
    <row r="61" spans="1:18">
      <c r="A61" s="303" t="s">
        <v>128</v>
      </c>
      <c r="B61" s="82" t="s">
        <v>425</v>
      </c>
      <c r="C61" s="308" t="s">
        <v>57</v>
      </c>
      <c r="D61" s="303">
        <f t="shared" si="8"/>
        <v>159</v>
      </c>
      <c r="E61" s="303">
        <f t="shared" si="9"/>
        <v>53</v>
      </c>
      <c r="F61" s="303">
        <v>106</v>
      </c>
      <c r="G61" s="303">
        <v>64</v>
      </c>
      <c r="H61" s="303">
        <v>42</v>
      </c>
      <c r="I61" s="303"/>
      <c r="J61" s="303"/>
      <c r="K61" s="303"/>
      <c r="L61" s="303"/>
      <c r="M61" s="303"/>
      <c r="N61" s="303"/>
      <c r="O61" s="303"/>
      <c r="P61" s="303">
        <v>106</v>
      </c>
      <c r="Q61" s="30"/>
      <c r="R61" s="449">
        <v>4</v>
      </c>
    </row>
    <row r="62" spans="1:18">
      <c r="A62" s="303" t="s">
        <v>259</v>
      </c>
      <c r="B62" s="82" t="s">
        <v>426</v>
      </c>
      <c r="C62" s="308" t="s">
        <v>36</v>
      </c>
      <c r="D62" s="303">
        <f t="shared" si="8"/>
        <v>105</v>
      </c>
      <c r="E62" s="303">
        <f t="shared" si="9"/>
        <v>35</v>
      </c>
      <c r="F62" s="303">
        <v>70</v>
      </c>
      <c r="G62" s="303">
        <v>42</v>
      </c>
      <c r="H62" s="303">
        <v>28</v>
      </c>
      <c r="I62" s="303"/>
      <c r="J62" s="303"/>
      <c r="K62" s="303"/>
      <c r="L62" s="303"/>
      <c r="M62" s="303"/>
      <c r="N62" s="303"/>
      <c r="O62" s="303"/>
      <c r="P62" s="303">
        <v>70</v>
      </c>
      <c r="Q62" s="30"/>
      <c r="R62" s="449">
        <v>3</v>
      </c>
    </row>
    <row r="63" spans="1:18">
      <c r="A63" s="303" t="s">
        <v>261</v>
      </c>
      <c r="B63" s="82" t="s">
        <v>427</v>
      </c>
      <c r="C63" s="308" t="s">
        <v>57</v>
      </c>
      <c r="D63" s="303">
        <f t="shared" si="8"/>
        <v>78</v>
      </c>
      <c r="E63" s="303">
        <f t="shared" si="9"/>
        <v>26</v>
      </c>
      <c r="F63" s="303">
        <v>52</v>
      </c>
      <c r="G63" s="303">
        <v>32</v>
      </c>
      <c r="H63" s="303">
        <v>20</v>
      </c>
      <c r="I63" s="303"/>
      <c r="J63" s="303"/>
      <c r="K63" s="303"/>
      <c r="L63" s="303"/>
      <c r="M63" s="303"/>
      <c r="N63" s="303"/>
      <c r="O63" s="303"/>
      <c r="P63" s="30"/>
      <c r="Q63" s="303">
        <v>52</v>
      </c>
      <c r="R63" s="449">
        <v>2</v>
      </c>
    </row>
    <row r="64" spans="1:18">
      <c r="A64" s="303" t="s">
        <v>428</v>
      </c>
      <c r="B64" s="82" t="s">
        <v>429</v>
      </c>
      <c r="C64" s="308" t="s">
        <v>57</v>
      </c>
      <c r="D64" s="303">
        <f t="shared" si="8"/>
        <v>60</v>
      </c>
      <c r="E64" s="303">
        <f t="shared" si="9"/>
        <v>20</v>
      </c>
      <c r="F64" s="303">
        <v>40</v>
      </c>
      <c r="G64" s="303">
        <v>30</v>
      </c>
      <c r="H64" s="303">
        <v>10</v>
      </c>
      <c r="I64" s="303"/>
      <c r="J64" s="303"/>
      <c r="K64" s="303"/>
      <c r="L64" s="303"/>
      <c r="M64" s="303"/>
      <c r="N64" s="303"/>
      <c r="O64" s="303"/>
      <c r="P64" s="303">
        <v>40</v>
      </c>
      <c r="Q64" s="30"/>
      <c r="R64" s="449">
        <v>2</v>
      </c>
    </row>
    <row r="65" spans="1:18">
      <c r="A65" s="303" t="s">
        <v>430</v>
      </c>
      <c r="B65" s="82" t="s">
        <v>431</v>
      </c>
      <c r="C65" s="308" t="s">
        <v>57</v>
      </c>
      <c r="D65" s="303">
        <f t="shared" si="8"/>
        <v>78</v>
      </c>
      <c r="E65" s="303">
        <f t="shared" si="9"/>
        <v>26</v>
      </c>
      <c r="F65" s="303">
        <v>52</v>
      </c>
      <c r="G65" s="303">
        <v>22</v>
      </c>
      <c r="H65" s="303">
        <v>30</v>
      </c>
      <c r="I65" s="303"/>
      <c r="J65" s="303"/>
      <c r="K65" s="303"/>
      <c r="L65" s="303"/>
      <c r="M65" s="303">
        <v>52</v>
      </c>
      <c r="N65" s="303"/>
      <c r="O65" s="303"/>
      <c r="P65" s="30"/>
      <c r="Q65" s="30"/>
      <c r="R65" s="449">
        <v>2</v>
      </c>
    </row>
    <row r="66" spans="1:18">
      <c r="A66" s="303" t="s">
        <v>432</v>
      </c>
      <c r="B66" s="82" t="s">
        <v>433</v>
      </c>
      <c r="C66" s="308" t="s">
        <v>57</v>
      </c>
      <c r="D66" s="303">
        <f t="shared" si="8"/>
        <v>54</v>
      </c>
      <c r="E66" s="303">
        <f t="shared" si="9"/>
        <v>18</v>
      </c>
      <c r="F66" s="303">
        <v>36</v>
      </c>
      <c r="G66" s="303">
        <v>18</v>
      </c>
      <c r="H66" s="303">
        <v>18</v>
      </c>
      <c r="I66" s="303"/>
      <c r="J66" s="303"/>
      <c r="K66" s="303"/>
      <c r="L66" s="303">
        <v>36</v>
      </c>
      <c r="M66" s="303"/>
      <c r="N66" s="303"/>
      <c r="O66" s="303"/>
      <c r="P66" s="30"/>
      <c r="Q66" s="30"/>
      <c r="R66" s="449">
        <v>2</v>
      </c>
    </row>
    <row r="67" spans="1:18" ht="31.5">
      <c r="A67" s="303" t="s">
        <v>434</v>
      </c>
      <c r="B67" s="82" t="s">
        <v>125</v>
      </c>
      <c r="C67" s="308" t="s">
        <v>36</v>
      </c>
      <c r="D67" s="303">
        <f t="shared" si="8"/>
        <v>138</v>
      </c>
      <c r="E67" s="303">
        <f t="shared" si="9"/>
        <v>46</v>
      </c>
      <c r="F67" s="303">
        <v>92</v>
      </c>
      <c r="G67" s="303">
        <v>20</v>
      </c>
      <c r="H67" s="303">
        <v>72</v>
      </c>
      <c r="I67" s="303"/>
      <c r="J67" s="303"/>
      <c r="K67" s="303"/>
      <c r="L67" s="303"/>
      <c r="M67" s="303"/>
      <c r="N67" s="303"/>
      <c r="O67" s="303">
        <v>92</v>
      </c>
      <c r="P67" s="30"/>
      <c r="Q67" s="30"/>
      <c r="R67" s="449">
        <v>4</v>
      </c>
    </row>
    <row r="68" spans="1:18">
      <c r="A68" s="439" t="s">
        <v>130</v>
      </c>
      <c r="B68" s="436" t="s">
        <v>131</v>
      </c>
      <c r="C68" s="439" t="s">
        <v>435</v>
      </c>
      <c r="D68" s="439">
        <f>D69+D72+D76+D80+D85+D88</f>
        <v>1950</v>
      </c>
      <c r="E68" s="439">
        <f t="shared" ref="E68:Q68" si="11">E69+E72+E76+E80+E85+E88</f>
        <v>650</v>
      </c>
      <c r="F68" s="439">
        <f t="shared" si="11"/>
        <v>1300</v>
      </c>
      <c r="G68" s="439">
        <f t="shared" si="11"/>
        <v>702</v>
      </c>
      <c r="H68" s="439">
        <f t="shared" si="11"/>
        <v>578</v>
      </c>
      <c r="I68" s="439">
        <f t="shared" si="11"/>
        <v>20</v>
      </c>
      <c r="J68" s="439">
        <f t="shared" si="11"/>
        <v>0</v>
      </c>
      <c r="K68" s="439">
        <f t="shared" si="11"/>
        <v>0</v>
      </c>
      <c r="L68" s="439">
        <f t="shared" si="11"/>
        <v>92</v>
      </c>
      <c r="M68" s="439">
        <f t="shared" si="11"/>
        <v>282</v>
      </c>
      <c r="N68" s="439">
        <f t="shared" si="11"/>
        <v>194</v>
      </c>
      <c r="O68" s="439">
        <f t="shared" si="11"/>
        <v>480</v>
      </c>
      <c r="P68" s="439">
        <f t="shared" si="11"/>
        <v>116</v>
      </c>
      <c r="Q68" s="439">
        <f t="shared" si="11"/>
        <v>0</v>
      </c>
      <c r="R68" s="439"/>
    </row>
    <row r="69" spans="1:18" ht="47.25">
      <c r="A69" s="443" t="s">
        <v>133</v>
      </c>
      <c r="B69" s="444" t="s">
        <v>436</v>
      </c>
      <c r="C69" s="437" t="s">
        <v>135</v>
      </c>
      <c r="D69" s="443">
        <f>SUM(D70)</f>
        <v>357</v>
      </c>
      <c r="E69" s="443">
        <f t="shared" ref="E69:Q69" si="12">SUM(E70)</f>
        <v>119</v>
      </c>
      <c r="F69" s="443">
        <f t="shared" si="12"/>
        <v>238</v>
      </c>
      <c r="G69" s="443">
        <f t="shared" si="12"/>
        <v>124</v>
      </c>
      <c r="H69" s="443">
        <f t="shared" si="12"/>
        <v>114</v>
      </c>
      <c r="I69" s="443">
        <f t="shared" si="12"/>
        <v>0</v>
      </c>
      <c r="J69" s="443">
        <f t="shared" si="12"/>
        <v>0</v>
      </c>
      <c r="K69" s="443">
        <f t="shared" si="12"/>
        <v>0</v>
      </c>
      <c r="L69" s="443">
        <f t="shared" si="12"/>
        <v>92</v>
      </c>
      <c r="M69" s="443">
        <f t="shared" si="12"/>
        <v>146</v>
      </c>
      <c r="N69" s="443">
        <f t="shared" si="12"/>
        <v>0</v>
      </c>
      <c r="O69" s="443">
        <f t="shared" si="12"/>
        <v>0</v>
      </c>
      <c r="P69" s="443">
        <f t="shared" si="12"/>
        <v>0</v>
      </c>
      <c r="Q69" s="443">
        <f t="shared" si="12"/>
        <v>0</v>
      </c>
      <c r="R69" s="443"/>
    </row>
    <row r="70" spans="1:18" ht="31.5">
      <c r="A70" s="303" t="s">
        <v>136</v>
      </c>
      <c r="B70" s="82" t="s">
        <v>437</v>
      </c>
      <c r="C70" s="308" t="s">
        <v>378</v>
      </c>
      <c r="D70" s="303">
        <f>E70+F70</f>
        <v>357</v>
      </c>
      <c r="E70" s="303">
        <v>119</v>
      </c>
      <c r="F70" s="303">
        <v>238</v>
      </c>
      <c r="G70" s="303">
        <f>F70-H70</f>
        <v>124</v>
      </c>
      <c r="H70" s="303">
        <v>114</v>
      </c>
      <c r="I70" s="303"/>
      <c r="J70" s="303"/>
      <c r="K70" s="303"/>
      <c r="L70" s="303">
        <v>92</v>
      </c>
      <c r="M70" s="303">
        <v>146</v>
      </c>
      <c r="N70" s="303"/>
      <c r="O70" s="303"/>
      <c r="P70" s="6"/>
      <c r="Q70" s="6"/>
      <c r="R70" s="449">
        <v>10</v>
      </c>
    </row>
    <row r="71" spans="1:18">
      <c r="A71" s="331" t="s">
        <v>139</v>
      </c>
      <c r="B71" s="414"/>
      <c r="C71" s="308" t="s">
        <v>57</v>
      </c>
      <c r="D71" s="331"/>
      <c r="E71" s="331"/>
      <c r="F71" s="331">
        <v>72</v>
      </c>
      <c r="G71" s="331"/>
      <c r="H71" s="331"/>
      <c r="I71" s="331"/>
      <c r="J71" s="331"/>
      <c r="K71" s="331"/>
      <c r="L71" s="331"/>
      <c r="M71" s="331">
        <v>72</v>
      </c>
      <c r="N71" s="331"/>
      <c r="O71" s="331"/>
      <c r="P71" s="30"/>
      <c r="Q71" s="30"/>
      <c r="R71" s="449">
        <v>2</v>
      </c>
    </row>
    <row r="72" spans="1:18" ht="63">
      <c r="A72" s="443" t="s">
        <v>141</v>
      </c>
      <c r="B72" s="444" t="s">
        <v>438</v>
      </c>
      <c r="C72" s="437" t="s">
        <v>135</v>
      </c>
      <c r="D72" s="443">
        <f>SUM(D73:D74)</f>
        <v>189</v>
      </c>
      <c r="E72" s="443">
        <f t="shared" ref="E72:Q72" si="13">SUM(E73:E74)</f>
        <v>63</v>
      </c>
      <c r="F72" s="443">
        <f t="shared" si="13"/>
        <v>126</v>
      </c>
      <c r="G72" s="443">
        <f t="shared" si="13"/>
        <v>64</v>
      </c>
      <c r="H72" s="443">
        <f t="shared" si="13"/>
        <v>62</v>
      </c>
      <c r="I72" s="443">
        <f t="shared" si="13"/>
        <v>0</v>
      </c>
      <c r="J72" s="443">
        <f t="shared" si="13"/>
        <v>0</v>
      </c>
      <c r="K72" s="443">
        <f t="shared" si="13"/>
        <v>0</v>
      </c>
      <c r="L72" s="443">
        <f t="shared" si="13"/>
        <v>0</v>
      </c>
      <c r="M72" s="443">
        <f t="shared" si="13"/>
        <v>56</v>
      </c>
      <c r="N72" s="443">
        <f t="shared" si="13"/>
        <v>70</v>
      </c>
      <c r="O72" s="443">
        <f t="shared" si="13"/>
        <v>0</v>
      </c>
      <c r="P72" s="443">
        <f t="shared" si="13"/>
        <v>0</v>
      </c>
      <c r="Q72" s="443">
        <f t="shared" si="13"/>
        <v>0</v>
      </c>
      <c r="R72" s="443"/>
    </row>
    <row r="73" spans="1:18" ht="47.25">
      <c r="A73" s="303" t="s">
        <v>143</v>
      </c>
      <c r="B73" s="82" t="s">
        <v>439</v>
      </c>
      <c r="C73" s="308" t="s">
        <v>36</v>
      </c>
      <c r="D73" s="303">
        <f>E73+F73</f>
        <v>84</v>
      </c>
      <c r="E73" s="303">
        <f>F73/2</f>
        <v>28</v>
      </c>
      <c r="F73" s="303">
        <f>54+2</f>
        <v>56</v>
      </c>
      <c r="G73" s="303">
        <f>F73-H73</f>
        <v>20</v>
      </c>
      <c r="H73" s="303">
        <v>36</v>
      </c>
      <c r="I73" s="303"/>
      <c r="J73" s="303"/>
      <c r="K73" s="303"/>
      <c r="L73" s="303"/>
      <c r="M73" s="303">
        <v>56</v>
      </c>
      <c r="N73" s="303"/>
      <c r="O73" s="303"/>
      <c r="P73" s="30"/>
      <c r="Q73" s="30"/>
      <c r="R73" s="449">
        <v>2</v>
      </c>
    </row>
    <row r="74" spans="1:18" ht="31.5">
      <c r="A74" s="303" t="s">
        <v>334</v>
      </c>
      <c r="B74" s="82" t="s">
        <v>440</v>
      </c>
      <c r="C74" s="308" t="s">
        <v>36</v>
      </c>
      <c r="D74" s="303">
        <f>E74+F74</f>
        <v>105</v>
      </c>
      <c r="E74" s="303">
        <f>F74/2</f>
        <v>35</v>
      </c>
      <c r="F74" s="303">
        <f>54+16</f>
        <v>70</v>
      </c>
      <c r="G74" s="303">
        <f>F74-H74</f>
        <v>44</v>
      </c>
      <c r="H74" s="303">
        <v>26</v>
      </c>
      <c r="I74" s="303"/>
      <c r="J74" s="303"/>
      <c r="K74" s="303"/>
      <c r="L74" s="303"/>
      <c r="M74" s="303"/>
      <c r="N74" s="303">
        <v>70</v>
      </c>
      <c r="O74" s="303"/>
      <c r="P74" s="30"/>
      <c r="Q74" s="30"/>
      <c r="R74" s="449">
        <v>3</v>
      </c>
    </row>
    <row r="75" spans="1:18" s="216" customFormat="1">
      <c r="A75" s="331" t="s">
        <v>147</v>
      </c>
      <c r="B75" s="414"/>
      <c r="C75" s="308" t="s">
        <v>57</v>
      </c>
      <c r="D75" s="331"/>
      <c r="E75" s="331"/>
      <c r="F75" s="331">
        <v>108</v>
      </c>
      <c r="G75" s="331"/>
      <c r="H75" s="331"/>
      <c r="I75" s="331"/>
      <c r="J75" s="331"/>
      <c r="K75" s="331"/>
      <c r="L75" s="331"/>
      <c r="M75" s="331">
        <v>72</v>
      </c>
      <c r="N75" s="331">
        <v>36</v>
      </c>
      <c r="O75" s="331"/>
      <c r="P75" s="30"/>
      <c r="Q75" s="30"/>
      <c r="R75" s="449">
        <v>3</v>
      </c>
    </row>
    <row r="76" spans="1:18" ht="31.5">
      <c r="A76" s="443" t="s">
        <v>148</v>
      </c>
      <c r="B76" s="444" t="s">
        <v>441</v>
      </c>
      <c r="C76" s="437" t="s">
        <v>135</v>
      </c>
      <c r="D76" s="443">
        <f>SUM(D77:D78)</f>
        <v>279</v>
      </c>
      <c r="E76" s="443">
        <f t="shared" ref="E76:Q76" si="14">SUM(E77:E78)</f>
        <v>93</v>
      </c>
      <c r="F76" s="443">
        <f t="shared" si="14"/>
        <v>186</v>
      </c>
      <c r="G76" s="443">
        <f t="shared" si="14"/>
        <v>94</v>
      </c>
      <c r="H76" s="443">
        <f t="shared" si="14"/>
        <v>92</v>
      </c>
      <c r="I76" s="443">
        <f t="shared" si="14"/>
        <v>0</v>
      </c>
      <c r="J76" s="443">
        <f t="shared" si="14"/>
        <v>0</v>
      </c>
      <c r="K76" s="443">
        <f t="shared" si="14"/>
        <v>0</v>
      </c>
      <c r="L76" s="443">
        <f t="shared" si="14"/>
        <v>0</v>
      </c>
      <c r="M76" s="443">
        <f t="shared" si="14"/>
        <v>0</v>
      </c>
      <c r="N76" s="443">
        <f t="shared" si="14"/>
        <v>124</v>
      </c>
      <c r="O76" s="443">
        <f t="shared" si="14"/>
        <v>62</v>
      </c>
      <c r="P76" s="443">
        <f t="shared" si="14"/>
        <v>0</v>
      </c>
      <c r="Q76" s="443">
        <f t="shared" si="14"/>
        <v>0</v>
      </c>
      <c r="R76" s="443"/>
    </row>
    <row r="77" spans="1:18" ht="31.5">
      <c r="A77" s="303" t="s">
        <v>150</v>
      </c>
      <c r="B77" s="82" t="s">
        <v>442</v>
      </c>
      <c r="C77" s="308" t="s">
        <v>57</v>
      </c>
      <c r="D77" s="303">
        <f>E77+F77</f>
        <v>186</v>
      </c>
      <c r="E77" s="303">
        <f>F77/2</f>
        <v>62</v>
      </c>
      <c r="F77" s="303">
        <v>124</v>
      </c>
      <c r="G77" s="303">
        <v>66</v>
      </c>
      <c r="H77" s="303">
        <v>58</v>
      </c>
      <c r="I77" s="303"/>
      <c r="J77" s="303"/>
      <c r="K77" s="303"/>
      <c r="L77" s="303"/>
      <c r="M77" s="303"/>
      <c r="N77" s="303">
        <v>124</v>
      </c>
      <c r="O77" s="303"/>
      <c r="P77" s="30"/>
      <c r="Q77" s="30"/>
      <c r="R77" s="449">
        <v>5</v>
      </c>
    </row>
    <row r="78" spans="1:18" ht="31.5">
      <c r="A78" s="303" t="s">
        <v>287</v>
      </c>
      <c r="B78" s="82" t="s">
        <v>443</v>
      </c>
      <c r="C78" s="308" t="s">
        <v>57</v>
      </c>
      <c r="D78" s="303">
        <f>E78+F78</f>
        <v>93</v>
      </c>
      <c r="E78" s="303">
        <f>F78/2</f>
        <v>31</v>
      </c>
      <c r="F78" s="303">
        <v>62</v>
      </c>
      <c r="G78" s="303">
        <v>28</v>
      </c>
      <c r="H78" s="303">
        <v>34</v>
      </c>
      <c r="I78" s="303"/>
      <c r="J78" s="303"/>
      <c r="K78" s="303"/>
      <c r="L78" s="303"/>
      <c r="M78" s="303"/>
      <c r="N78" s="303"/>
      <c r="O78" s="303">
        <v>62</v>
      </c>
      <c r="P78" s="30"/>
      <c r="Q78" s="30"/>
      <c r="R78" s="449">
        <v>3</v>
      </c>
    </row>
    <row r="79" spans="1:18" s="216" customFormat="1">
      <c r="A79" s="331" t="s">
        <v>152</v>
      </c>
      <c r="B79" s="414"/>
      <c r="C79" s="308" t="s">
        <v>57</v>
      </c>
      <c r="D79" s="331"/>
      <c r="E79" s="331"/>
      <c r="F79" s="331">
        <v>36</v>
      </c>
      <c r="G79" s="331"/>
      <c r="H79" s="331"/>
      <c r="I79" s="331"/>
      <c r="J79" s="331"/>
      <c r="K79" s="331"/>
      <c r="L79" s="331"/>
      <c r="M79" s="331"/>
      <c r="N79" s="331"/>
      <c r="O79" s="331">
        <v>36</v>
      </c>
      <c r="P79" s="30"/>
      <c r="Q79" s="30"/>
      <c r="R79" s="449">
        <v>1</v>
      </c>
    </row>
    <row r="80" spans="1:18" ht="31.5">
      <c r="A80" s="443" t="s">
        <v>154</v>
      </c>
      <c r="B80" s="444" t="s">
        <v>444</v>
      </c>
      <c r="C80" s="437" t="s">
        <v>135</v>
      </c>
      <c r="D80" s="443">
        <f>SUM(D81:D83)</f>
        <v>627</v>
      </c>
      <c r="E80" s="443">
        <f>SUM(E81:E83)</f>
        <v>209</v>
      </c>
      <c r="F80" s="443">
        <f>SUM(F81:F83)</f>
        <v>418</v>
      </c>
      <c r="G80" s="443">
        <f t="shared" ref="G80:Q80" si="15">SUM(G81:G83)</f>
        <v>232</v>
      </c>
      <c r="H80" s="443">
        <f t="shared" si="15"/>
        <v>166</v>
      </c>
      <c r="I80" s="443">
        <f t="shared" si="15"/>
        <v>20</v>
      </c>
      <c r="J80" s="443">
        <f t="shared" si="15"/>
        <v>0</v>
      </c>
      <c r="K80" s="443">
        <f t="shared" si="15"/>
        <v>0</v>
      </c>
      <c r="L80" s="443">
        <f t="shared" si="15"/>
        <v>0</v>
      </c>
      <c r="M80" s="443">
        <f t="shared" si="15"/>
        <v>0</v>
      </c>
      <c r="N80" s="443">
        <f t="shared" si="15"/>
        <v>0</v>
      </c>
      <c r="O80" s="443">
        <f t="shared" si="15"/>
        <v>418</v>
      </c>
      <c r="P80" s="443">
        <f t="shared" si="15"/>
        <v>0</v>
      </c>
      <c r="Q80" s="443">
        <f t="shared" si="15"/>
        <v>0</v>
      </c>
      <c r="R80" s="443"/>
    </row>
    <row r="81" spans="1:18" ht="31.5">
      <c r="A81" s="303" t="s">
        <v>156</v>
      </c>
      <c r="B81" s="82" t="s">
        <v>445</v>
      </c>
      <c r="C81" s="308" t="s">
        <v>36</v>
      </c>
      <c r="D81" s="303">
        <f>E81+F81</f>
        <v>189</v>
      </c>
      <c r="E81" s="303">
        <f>F81/2</f>
        <v>63</v>
      </c>
      <c r="F81" s="303">
        <f>74+52</f>
        <v>126</v>
      </c>
      <c r="G81" s="303">
        <f>F81-H81-I81</f>
        <v>70</v>
      </c>
      <c r="H81" s="303">
        <v>36</v>
      </c>
      <c r="I81" s="303">
        <v>20</v>
      </c>
      <c r="J81" s="303"/>
      <c r="K81" s="303"/>
      <c r="L81" s="303"/>
      <c r="M81" s="303"/>
      <c r="N81" s="303"/>
      <c r="O81" s="303">
        <v>126</v>
      </c>
      <c r="P81" s="30"/>
      <c r="Q81" s="30"/>
      <c r="R81" s="449">
        <v>5</v>
      </c>
    </row>
    <row r="82" spans="1:18">
      <c r="A82" s="303" t="s">
        <v>342</v>
      </c>
      <c r="B82" s="82" t="s">
        <v>446</v>
      </c>
      <c r="C82" s="303" t="s">
        <v>36</v>
      </c>
      <c r="D82" s="303">
        <f>E82+F82</f>
        <v>282</v>
      </c>
      <c r="E82" s="303">
        <f>F82/2</f>
        <v>94</v>
      </c>
      <c r="F82" s="303">
        <v>188</v>
      </c>
      <c r="G82" s="303">
        <f>F82-H82</f>
        <v>138</v>
      </c>
      <c r="H82" s="303">
        <v>50</v>
      </c>
      <c r="I82" s="312"/>
      <c r="J82" s="312"/>
      <c r="K82" s="312"/>
      <c r="L82" s="303"/>
      <c r="M82" s="303"/>
      <c r="N82" s="303"/>
      <c r="O82" s="303">
        <v>188</v>
      </c>
      <c r="P82" s="303"/>
      <c r="Q82" s="30"/>
      <c r="R82" s="449">
        <v>8</v>
      </c>
    </row>
    <row r="83" spans="1:18" ht="31.5">
      <c r="A83" s="303" t="s">
        <v>344</v>
      </c>
      <c r="B83" s="82" t="s">
        <v>447</v>
      </c>
      <c r="C83" s="303" t="s">
        <v>57</v>
      </c>
      <c r="D83" s="303">
        <f>E83+F83</f>
        <v>156</v>
      </c>
      <c r="E83" s="303">
        <f>F83/2</f>
        <v>52</v>
      </c>
      <c r="F83" s="303">
        <v>104</v>
      </c>
      <c r="G83" s="418">
        <v>24</v>
      </c>
      <c r="H83" s="418">
        <v>80</v>
      </c>
      <c r="I83" s="312"/>
      <c r="J83" s="312"/>
      <c r="K83" s="312"/>
      <c r="L83" s="303"/>
      <c r="M83" s="303"/>
      <c r="N83" s="303"/>
      <c r="O83" s="303">
        <v>104</v>
      </c>
      <c r="P83" s="303"/>
      <c r="Q83" s="30"/>
      <c r="R83" s="449">
        <v>4</v>
      </c>
    </row>
    <row r="84" spans="1:18" s="216" customFormat="1">
      <c r="A84" s="331" t="s">
        <v>160</v>
      </c>
      <c r="B84" s="414"/>
      <c r="C84" s="331" t="s">
        <v>57</v>
      </c>
      <c r="D84" s="331"/>
      <c r="E84" s="331"/>
      <c r="F84" s="331">
        <v>108</v>
      </c>
      <c r="G84" s="331"/>
      <c r="H84" s="331"/>
      <c r="I84" s="331"/>
      <c r="J84" s="331"/>
      <c r="K84" s="331"/>
      <c r="L84" s="331"/>
      <c r="M84" s="331"/>
      <c r="N84" s="331"/>
      <c r="O84" s="331">
        <v>108</v>
      </c>
      <c r="P84" s="30"/>
      <c r="Q84" s="30"/>
      <c r="R84" s="449">
        <f t="shared" ref="R84" si="16">D84/36</f>
        <v>0</v>
      </c>
    </row>
    <row r="85" spans="1:18" ht="31.5">
      <c r="A85" s="447" t="s">
        <v>161</v>
      </c>
      <c r="B85" s="448" t="s">
        <v>448</v>
      </c>
      <c r="C85" s="437" t="s">
        <v>135</v>
      </c>
      <c r="D85" s="443">
        <f>D86</f>
        <v>378</v>
      </c>
      <c r="E85" s="443">
        <f t="shared" ref="E85:P85" si="17">E86</f>
        <v>126</v>
      </c>
      <c r="F85" s="443">
        <f t="shared" si="17"/>
        <v>252</v>
      </c>
      <c r="G85" s="443">
        <f t="shared" si="17"/>
        <v>158</v>
      </c>
      <c r="H85" s="443">
        <f t="shared" si="17"/>
        <v>94</v>
      </c>
      <c r="I85" s="443">
        <f t="shared" si="17"/>
        <v>0</v>
      </c>
      <c r="J85" s="443">
        <f t="shared" si="17"/>
        <v>0</v>
      </c>
      <c r="K85" s="443">
        <f t="shared" si="17"/>
        <v>0</v>
      </c>
      <c r="L85" s="443">
        <f t="shared" si="17"/>
        <v>0</v>
      </c>
      <c r="M85" s="443">
        <f t="shared" si="17"/>
        <v>0</v>
      </c>
      <c r="N85" s="443">
        <f t="shared" si="17"/>
        <v>0</v>
      </c>
      <c r="O85" s="443">
        <f t="shared" si="17"/>
        <v>0</v>
      </c>
      <c r="P85" s="443">
        <f t="shared" si="17"/>
        <v>116</v>
      </c>
      <c r="Q85" s="443"/>
      <c r="R85" s="443"/>
    </row>
    <row r="86" spans="1:18" ht="31.5">
      <c r="A86" s="303" t="s">
        <v>449</v>
      </c>
      <c r="B86" s="82" t="s">
        <v>450</v>
      </c>
      <c r="C86" s="303" t="s">
        <v>212</v>
      </c>
      <c r="D86" s="303">
        <f>E86+F86</f>
        <v>378</v>
      </c>
      <c r="E86" s="303">
        <f>F86/2</f>
        <v>126</v>
      </c>
      <c r="F86" s="303">
        <v>252</v>
      </c>
      <c r="G86" s="303">
        <v>158</v>
      </c>
      <c r="H86" s="303">
        <v>94</v>
      </c>
      <c r="I86" s="303"/>
      <c r="J86" s="30"/>
      <c r="K86" s="30"/>
      <c r="L86" s="30"/>
      <c r="M86" s="30"/>
      <c r="N86" s="30"/>
      <c r="O86" s="30"/>
      <c r="P86" s="303">
        <v>116</v>
      </c>
      <c r="Q86" s="303">
        <v>136</v>
      </c>
      <c r="R86" s="449">
        <v>11</v>
      </c>
    </row>
    <row r="87" spans="1:18" s="216" customFormat="1">
      <c r="A87" s="302" t="s">
        <v>347</v>
      </c>
      <c r="B87" s="302"/>
      <c r="C87" s="302" t="s">
        <v>57</v>
      </c>
      <c r="D87" s="302"/>
      <c r="E87" s="302"/>
      <c r="F87" s="302">
        <v>144</v>
      </c>
      <c r="G87" s="302"/>
      <c r="H87" s="302"/>
      <c r="I87" s="302"/>
      <c r="J87" s="302"/>
      <c r="K87" s="302"/>
      <c r="L87" s="302"/>
      <c r="M87" s="302"/>
      <c r="N87" s="302"/>
      <c r="O87" s="302"/>
      <c r="P87" s="302"/>
      <c r="Q87" s="302">
        <v>144</v>
      </c>
      <c r="R87" s="449">
        <v>4</v>
      </c>
    </row>
    <row r="88" spans="1:18" ht="31.5">
      <c r="A88" s="443" t="s">
        <v>167</v>
      </c>
      <c r="B88" s="444" t="s">
        <v>451</v>
      </c>
      <c r="C88" s="435" t="s">
        <v>135</v>
      </c>
      <c r="D88" s="443">
        <f>SUM(D89)</f>
        <v>120</v>
      </c>
      <c r="E88" s="443">
        <f t="shared" ref="E88:R88" si="18">SUM(E89)</f>
        <v>40</v>
      </c>
      <c r="F88" s="443">
        <f t="shared" si="18"/>
        <v>80</v>
      </c>
      <c r="G88" s="443">
        <f t="shared" si="18"/>
        <v>30</v>
      </c>
      <c r="H88" s="443">
        <v>50</v>
      </c>
      <c r="I88" s="443">
        <f t="shared" si="18"/>
        <v>0</v>
      </c>
      <c r="J88" s="443">
        <f t="shared" si="18"/>
        <v>0</v>
      </c>
      <c r="K88" s="443">
        <f t="shared" si="18"/>
        <v>0</v>
      </c>
      <c r="L88" s="443">
        <f t="shared" si="18"/>
        <v>0</v>
      </c>
      <c r="M88" s="443">
        <f t="shared" si="18"/>
        <v>80</v>
      </c>
      <c r="N88" s="443">
        <f t="shared" si="18"/>
        <v>0</v>
      </c>
      <c r="O88" s="443">
        <f t="shared" si="18"/>
        <v>0</v>
      </c>
      <c r="P88" s="443">
        <f t="shared" si="18"/>
        <v>0</v>
      </c>
      <c r="Q88" s="443">
        <f t="shared" si="18"/>
        <v>0</v>
      </c>
      <c r="R88" s="443">
        <f t="shared" si="18"/>
        <v>3</v>
      </c>
    </row>
    <row r="89" spans="1:18">
      <c r="A89" s="303" t="s">
        <v>169</v>
      </c>
      <c r="B89" s="82" t="s">
        <v>452</v>
      </c>
      <c r="C89" s="308" t="s">
        <v>36</v>
      </c>
      <c r="D89" s="303">
        <f>E89+F89</f>
        <v>120</v>
      </c>
      <c r="E89" s="303">
        <v>40</v>
      </c>
      <c r="F89" s="303">
        <f>72+8</f>
        <v>80</v>
      </c>
      <c r="G89" s="303">
        <v>30</v>
      </c>
      <c r="H89" s="303">
        <v>50</v>
      </c>
      <c r="I89" s="303"/>
      <c r="J89" s="303"/>
      <c r="K89" s="303"/>
      <c r="L89" s="303"/>
      <c r="M89" s="303">
        <v>80</v>
      </c>
      <c r="N89" s="30"/>
      <c r="O89" s="30"/>
      <c r="P89" s="30"/>
      <c r="Q89" s="30"/>
      <c r="R89" s="449">
        <v>3</v>
      </c>
    </row>
    <row r="90" spans="1:18" s="216" customFormat="1">
      <c r="A90" s="331" t="s">
        <v>175</v>
      </c>
      <c r="B90" s="414"/>
      <c r="C90" s="331" t="s">
        <v>57</v>
      </c>
      <c r="D90" s="331"/>
      <c r="E90" s="331"/>
      <c r="F90" s="331">
        <v>36</v>
      </c>
      <c r="G90" s="331"/>
      <c r="H90" s="331"/>
      <c r="I90" s="331"/>
      <c r="J90" s="331"/>
      <c r="K90" s="331"/>
      <c r="L90" s="331"/>
      <c r="M90" s="331">
        <v>36</v>
      </c>
      <c r="N90" s="30"/>
      <c r="O90" s="30"/>
      <c r="P90" s="30"/>
      <c r="Q90" s="30"/>
      <c r="R90" s="449">
        <v>1</v>
      </c>
    </row>
    <row r="91" spans="1:18">
      <c r="A91" s="1158" t="s">
        <v>453</v>
      </c>
      <c r="B91" s="1158"/>
      <c r="C91" s="424" t="s">
        <v>454</v>
      </c>
      <c r="D91" s="425">
        <f t="shared" ref="D91:L91" si="19">D17+D33+D39+D43</f>
        <v>7236</v>
      </c>
      <c r="E91" s="425">
        <f t="shared" si="19"/>
        <v>2412</v>
      </c>
      <c r="F91" s="425">
        <f t="shared" si="19"/>
        <v>4824</v>
      </c>
      <c r="G91" s="425">
        <f t="shared" si="19"/>
        <v>2453</v>
      </c>
      <c r="H91" s="425">
        <f t="shared" si="19"/>
        <v>2311</v>
      </c>
      <c r="I91" s="425">
        <f t="shared" si="19"/>
        <v>60</v>
      </c>
      <c r="J91" s="425">
        <f t="shared" si="19"/>
        <v>576</v>
      </c>
      <c r="K91" s="425">
        <f t="shared" si="19"/>
        <v>828</v>
      </c>
      <c r="L91" s="425">
        <f t="shared" si="19"/>
        <v>576</v>
      </c>
      <c r="M91" s="425">
        <f>M33+M39+M43</f>
        <v>648</v>
      </c>
      <c r="N91" s="425">
        <f>N33+N39+N43</f>
        <v>540</v>
      </c>
      <c r="O91" s="425">
        <f>O33+O39+O43</f>
        <v>720</v>
      </c>
      <c r="P91" s="425">
        <f>P33+P39+P43</f>
        <v>612</v>
      </c>
      <c r="Q91" s="425">
        <f>Q33+Q39+Q43</f>
        <v>188</v>
      </c>
      <c r="R91" s="425">
        <f>SUM(R17:R88)</f>
        <v>215</v>
      </c>
    </row>
    <row r="92" spans="1:18" ht="15.75" customHeight="1">
      <c r="A92" s="426"/>
      <c r="B92" s="427"/>
      <c r="C92" s="427"/>
      <c r="D92" s="427"/>
      <c r="E92" s="428"/>
      <c r="F92" s="1156" t="s">
        <v>179</v>
      </c>
      <c r="G92" s="1116" t="s">
        <v>180</v>
      </c>
      <c r="H92" s="1116"/>
      <c r="I92" s="1116"/>
      <c r="J92" s="1114">
        <v>14</v>
      </c>
      <c r="K92" s="1114">
        <v>15</v>
      </c>
      <c r="L92" s="1114">
        <v>16</v>
      </c>
      <c r="M92" s="1114">
        <v>17</v>
      </c>
      <c r="N92" s="1114">
        <v>18</v>
      </c>
      <c r="O92" s="1114">
        <v>19</v>
      </c>
      <c r="P92" s="1114">
        <v>20</v>
      </c>
      <c r="Q92" s="1114">
        <v>21</v>
      </c>
      <c r="R92" s="1152"/>
    </row>
    <row r="93" spans="1:18">
      <c r="A93" s="409" t="s">
        <v>221</v>
      </c>
      <c r="B93" s="430"/>
      <c r="C93" s="430"/>
      <c r="D93" s="430"/>
      <c r="E93" s="431"/>
      <c r="F93" s="1157"/>
      <c r="G93" s="1116"/>
      <c r="H93" s="1116"/>
      <c r="I93" s="1116"/>
      <c r="J93" s="1115"/>
      <c r="K93" s="1115"/>
      <c r="L93" s="1115"/>
      <c r="M93" s="1115"/>
      <c r="N93" s="1115"/>
      <c r="O93" s="1115"/>
      <c r="P93" s="1115"/>
      <c r="Q93" s="1115"/>
      <c r="R93" s="1153"/>
    </row>
    <row r="94" spans="1:18">
      <c r="A94" s="410"/>
      <c r="B94" s="430"/>
      <c r="C94" s="430"/>
      <c r="D94" s="430"/>
      <c r="E94" s="431"/>
      <c r="F94" s="1157"/>
      <c r="G94" s="976" t="s">
        <v>481</v>
      </c>
      <c r="H94" s="977"/>
      <c r="I94" s="978"/>
      <c r="J94" s="419">
        <f>J91/2</f>
        <v>288</v>
      </c>
      <c r="K94" s="419">
        <f t="shared" ref="K94:Q94" si="20">K91/2</f>
        <v>414</v>
      </c>
      <c r="L94" s="419">
        <f t="shared" si="20"/>
        <v>288</v>
      </c>
      <c r="M94" s="419">
        <f t="shared" si="20"/>
        <v>324</v>
      </c>
      <c r="N94" s="419">
        <f t="shared" si="20"/>
        <v>270</v>
      </c>
      <c r="O94" s="419">
        <f t="shared" si="20"/>
        <v>360</v>
      </c>
      <c r="P94" s="419">
        <f t="shared" si="20"/>
        <v>306</v>
      </c>
      <c r="Q94" s="419">
        <f t="shared" si="20"/>
        <v>94</v>
      </c>
      <c r="R94" s="1153"/>
    </row>
    <row r="95" spans="1:18">
      <c r="A95" s="429"/>
      <c r="B95" s="430"/>
      <c r="C95" s="430"/>
      <c r="D95" s="430"/>
      <c r="E95" s="431"/>
      <c r="F95" s="1157"/>
      <c r="G95" s="1116" t="s">
        <v>181</v>
      </c>
      <c r="H95" s="1116"/>
      <c r="I95" s="1116"/>
      <c r="J95" s="331">
        <f>J71+J79+J90</f>
        <v>0</v>
      </c>
      <c r="K95" s="331">
        <f t="shared" ref="K95:Q95" si="21">K71+K79+K90</f>
        <v>0</v>
      </c>
      <c r="L95" s="331">
        <f t="shared" si="21"/>
        <v>0</v>
      </c>
      <c r="M95" s="331">
        <f t="shared" si="21"/>
        <v>108</v>
      </c>
      <c r="N95" s="331">
        <f t="shared" si="21"/>
        <v>0</v>
      </c>
      <c r="O95" s="331">
        <f t="shared" si="21"/>
        <v>36</v>
      </c>
      <c r="P95" s="331">
        <f t="shared" si="21"/>
        <v>0</v>
      </c>
      <c r="Q95" s="331">
        <f t="shared" si="21"/>
        <v>0</v>
      </c>
      <c r="R95" s="1153"/>
    </row>
    <row r="96" spans="1:18">
      <c r="A96" s="162" t="s">
        <v>298</v>
      </c>
      <c r="B96" s="163"/>
      <c r="C96" s="163"/>
      <c r="D96" s="430"/>
      <c r="E96" s="431"/>
      <c r="F96" s="1157"/>
      <c r="G96" s="1120" t="s">
        <v>182</v>
      </c>
      <c r="H96" s="1120"/>
      <c r="I96" s="1120"/>
      <c r="J96" s="878"/>
      <c r="K96" s="878"/>
      <c r="L96" s="878"/>
      <c r="M96" s="878">
        <v>72</v>
      </c>
      <c r="N96" s="878">
        <v>36</v>
      </c>
      <c r="O96" s="878">
        <v>108</v>
      </c>
      <c r="P96" s="878"/>
      <c r="Q96" s="878">
        <v>144</v>
      </c>
      <c r="R96" s="1153"/>
    </row>
    <row r="97" spans="1:18">
      <c r="A97" s="162" t="s">
        <v>299</v>
      </c>
      <c r="B97" s="163"/>
      <c r="C97" s="163"/>
      <c r="D97" s="430"/>
      <c r="E97" s="431"/>
      <c r="F97" s="1157"/>
      <c r="G97" s="1120"/>
      <c r="H97" s="1120"/>
      <c r="I97" s="1120"/>
      <c r="J97" s="878"/>
      <c r="K97" s="878"/>
      <c r="L97" s="878"/>
      <c r="M97" s="878"/>
      <c r="N97" s="878"/>
      <c r="O97" s="878"/>
      <c r="P97" s="878"/>
      <c r="Q97" s="878"/>
      <c r="R97" s="1153"/>
    </row>
    <row r="98" spans="1:18">
      <c r="A98" s="165"/>
      <c r="B98" s="111"/>
      <c r="C98" s="111"/>
      <c r="D98" s="430"/>
      <c r="E98" s="431"/>
      <c r="F98" s="1157"/>
      <c r="G98" s="1120"/>
      <c r="H98" s="1120"/>
      <c r="I98" s="1120"/>
      <c r="J98" s="878"/>
      <c r="K98" s="878"/>
      <c r="L98" s="878"/>
      <c r="M98" s="878"/>
      <c r="N98" s="878"/>
      <c r="O98" s="878"/>
      <c r="P98" s="878"/>
      <c r="Q98" s="878"/>
      <c r="R98" s="1153"/>
    </row>
    <row r="99" spans="1:18" ht="16.5" thickBot="1">
      <c r="A99" s="165"/>
      <c r="B99" s="111"/>
      <c r="C99" s="111"/>
      <c r="D99" s="430"/>
      <c r="E99" s="431"/>
      <c r="F99" s="1157"/>
      <c r="G99" s="996" t="s">
        <v>482</v>
      </c>
      <c r="H99" s="996"/>
      <c r="I99" s="996"/>
      <c r="J99" s="331"/>
      <c r="K99" s="331"/>
      <c r="L99" s="331"/>
      <c r="M99" s="331"/>
      <c r="N99" s="331"/>
      <c r="O99" s="331"/>
      <c r="P99" s="331"/>
      <c r="Q99" s="331">
        <v>144</v>
      </c>
      <c r="R99" s="1153"/>
    </row>
    <row r="100" spans="1:18" ht="21" thickBot="1">
      <c r="A100" s="165"/>
      <c r="B100" s="111"/>
      <c r="C100" s="111"/>
      <c r="D100" s="430"/>
      <c r="E100" s="431"/>
      <c r="F100" s="1157"/>
      <c r="G100" s="1117">
        <f>SUM(J100:Q100)</f>
        <v>648</v>
      </c>
      <c r="H100" s="1118"/>
      <c r="I100" s="1119"/>
      <c r="J100" s="445">
        <f>SUM(J95:J99)</f>
        <v>0</v>
      </c>
      <c r="K100" s="445">
        <f t="shared" ref="K100:Q100" si="22">SUM(K95:K99)</f>
        <v>0</v>
      </c>
      <c r="L100" s="445">
        <f t="shared" si="22"/>
        <v>0</v>
      </c>
      <c r="M100" s="445">
        <f t="shared" si="22"/>
        <v>180</v>
      </c>
      <c r="N100" s="445">
        <f t="shared" si="22"/>
        <v>36</v>
      </c>
      <c r="O100" s="445">
        <f t="shared" si="22"/>
        <v>144</v>
      </c>
      <c r="P100" s="445">
        <f t="shared" si="22"/>
        <v>0</v>
      </c>
      <c r="Q100" s="445">
        <f t="shared" si="22"/>
        <v>288</v>
      </c>
      <c r="R100" s="1153"/>
    </row>
    <row r="101" spans="1:18">
      <c r="A101" s="429"/>
      <c r="B101" s="430"/>
      <c r="C101" s="430"/>
      <c r="D101" s="430"/>
      <c r="E101" s="431"/>
      <c r="F101" s="1157"/>
      <c r="G101" s="1116" t="s">
        <v>183</v>
      </c>
      <c r="H101" s="1116"/>
      <c r="I101" s="1116"/>
      <c r="J101" s="302">
        <v>2</v>
      </c>
      <c r="K101" s="302">
        <v>2</v>
      </c>
      <c r="L101" s="302">
        <v>3</v>
      </c>
      <c r="M101" s="302">
        <v>4</v>
      </c>
      <c r="N101" s="302">
        <v>3</v>
      </c>
      <c r="O101" s="302">
        <v>3</v>
      </c>
      <c r="P101" s="302">
        <v>5</v>
      </c>
      <c r="Q101" s="302">
        <v>1</v>
      </c>
      <c r="R101" s="1153"/>
    </row>
    <row r="102" spans="1:18">
      <c r="A102" s="429"/>
      <c r="B102" s="430"/>
      <c r="C102" s="430"/>
      <c r="D102" s="430"/>
      <c r="E102" s="431"/>
      <c r="F102" s="1157"/>
      <c r="G102" s="1116" t="s">
        <v>184</v>
      </c>
      <c r="H102" s="1116"/>
      <c r="I102" s="1116"/>
      <c r="J102" s="302">
        <v>1</v>
      </c>
      <c r="K102" s="302">
        <v>8</v>
      </c>
      <c r="L102" s="302">
        <v>5</v>
      </c>
      <c r="M102" s="302">
        <v>4</v>
      </c>
      <c r="N102" s="302">
        <v>3</v>
      </c>
      <c r="O102" s="302">
        <v>3</v>
      </c>
      <c r="P102" s="302">
        <v>3</v>
      </c>
      <c r="Q102" s="302">
        <v>4</v>
      </c>
      <c r="R102" s="1153"/>
    </row>
    <row r="103" spans="1:18">
      <c r="A103" s="432"/>
      <c r="B103" s="433"/>
      <c r="C103" s="433"/>
      <c r="D103" s="433"/>
      <c r="E103" s="434"/>
      <c r="F103" s="1157"/>
      <c r="G103" s="1116" t="s">
        <v>185</v>
      </c>
      <c r="H103" s="1116"/>
      <c r="I103" s="1116"/>
      <c r="J103" s="302">
        <v>1</v>
      </c>
      <c r="K103" s="302">
        <v>0</v>
      </c>
      <c r="L103" s="302">
        <v>0</v>
      </c>
      <c r="M103" s="302">
        <v>1</v>
      </c>
      <c r="N103" s="302">
        <v>1</v>
      </c>
      <c r="O103" s="302">
        <v>1</v>
      </c>
      <c r="P103" s="302">
        <v>1</v>
      </c>
      <c r="Q103" s="302">
        <v>0</v>
      </c>
      <c r="R103" s="1153"/>
    </row>
    <row r="104" spans="1:18" ht="20.25">
      <c r="A104" s="1155"/>
      <c r="B104" s="1155"/>
      <c r="C104" s="1155"/>
      <c r="D104" s="1155"/>
      <c r="E104" s="1155"/>
      <c r="F104" s="1157"/>
      <c r="G104" s="1001"/>
      <c r="H104" s="827"/>
      <c r="I104" s="828"/>
      <c r="J104" s="446">
        <f>SUM(J101:J103)</f>
        <v>4</v>
      </c>
      <c r="K104" s="446">
        <f t="shared" ref="K104:Q104" si="23">SUM(K101:K103)</f>
        <v>10</v>
      </c>
      <c r="L104" s="446">
        <f t="shared" si="23"/>
        <v>8</v>
      </c>
      <c r="M104" s="446">
        <f t="shared" si="23"/>
        <v>9</v>
      </c>
      <c r="N104" s="446">
        <f t="shared" si="23"/>
        <v>7</v>
      </c>
      <c r="O104" s="446">
        <f t="shared" si="23"/>
        <v>7</v>
      </c>
      <c r="P104" s="446">
        <f t="shared" si="23"/>
        <v>9</v>
      </c>
      <c r="Q104" s="446">
        <f t="shared" si="23"/>
        <v>5</v>
      </c>
      <c r="R104" s="1154"/>
    </row>
  </sheetData>
  <mergeCells count="62">
    <mergeCell ref="G104:I104"/>
    <mergeCell ref="R12:R15"/>
    <mergeCell ref="R92:R104"/>
    <mergeCell ref="A104:E104"/>
    <mergeCell ref="F92:F104"/>
    <mergeCell ref="A91:B91"/>
    <mergeCell ref="F12:I12"/>
    <mergeCell ref="J12:K12"/>
    <mergeCell ref="L12:M12"/>
    <mergeCell ref="N12:O12"/>
    <mergeCell ref="M14:M15"/>
    <mergeCell ref="N14:N15"/>
    <mergeCell ref="O14:O15"/>
    <mergeCell ref="P14:P15"/>
    <mergeCell ref="Q14:Q15"/>
    <mergeCell ref="G95:I95"/>
    <mergeCell ref="A4:B4"/>
    <mergeCell ref="C4:Q4"/>
    <mergeCell ref="C6:F6"/>
    <mergeCell ref="G6:Q6"/>
    <mergeCell ref="F7:K7"/>
    <mergeCell ref="N7:Q7"/>
    <mergeCell ref="G8:K8"/>
    <mergeCell ref="N8:Q8"/>
    <mergeCell ref="A9:I9"/>
    <mergeCell ref="A11:A15"/>
    <mergeCell ref="B11:B15"/>
    <mergeCell ref="C11:C15"/>
    <mergeCell ref="D11:I11"/>
    <mergeCell ref="J11:Q11"/>
    <mergeCell ref="D12:D15"/>
    <mergeCell ref="E12:E15"/>
    <mergeCell ref="P12:Q12"/>
    <mergeCell ref="F14:F15"/>
    <mergeCell ref="G14:I14"/>
    <mergeCell ref="J14:J15"/>
    <mergeCell ref="K14:K15"/>
    <mergeCell ref="L14:L15"/>
    <mergeCell ref="G92:I93"/>
    <mergeCell ref="J92:J93"/>
    <mergeCell ref="G103:I103"/>
    <mergeCell ref="G94:I94"/>
    <mergeCell ref="G99:I99"/>
    <mergeCell ref="G100:I100"/>
    <mergeCell ref="G101:I101"/>
    <mergeCell ref="G102:I102"/>
    <mergeCell ref="G96:I98"/>
    <mergeCell ref="N92:N93"/>
    <mergeCell ref="O92:O93"/>
    <mergeCell ref="P92:P93"/>
    <mergeCell ref="Q92:Q93"/>
    <mergeCell ref="K92:K93"/>
    <mergeCell ref="L92:L93"/>
    <mergeCell ref="M92:M93"/>
    <mergeCell ref="N96:N98"/>
    <mergeCell ref="O96:O98"/>
    <mergeCell ref="P96:P98"/>
    <mergeCell ref="Q96:Q98"/>
    <mergeCell ref="J96:J98"/>
    <mergeCell ref="K96:K98"/>
    <mergeCell ref="L96:L98"/>
    <mergeCell ref="M96:M9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opLeftCell="C52" zoomScale="75" zoomScaleNormal="57" workbookViewId="0">
      <selection activeCell="C64" sqref="C64"/>
    </sheetView>
  </sheetViews>
  <sheetFormatPr defaultRowHeight="20.25"/>
  <cols>
    <col min="1" max="1" width="18.7109375" style="533" customWidth="1"/>
    <col min="2" max="2" width="64.28515625" style="533" customWidth="1"/>
    <col min="3" max="3" width="24.85546875" style="533" customWidth="1"/>
    <col min="4" max="4" width="15" style="533" customWidth="1"/>
    <col min="5" max="5" width="14.7109375" style="533" customWidth="1"/>
    <col min="6" max="6" width="13.5703125" style="533" customWidth="1"/>
    <col min="7" max="7" width="14.85546875" style="533" customWidth="1"/>
    <col min="8" max="8" width="14.140625" style="533" customWidth="1"/>
    <col min="9" max="9" width="13.85546875" style="533" customWidth="1"/>
    <col min="10" max="10" width="16.7109375" style="533" customWidth="1"/>
    <col min="11" max="11" width="15.28515625" style="533" customWidth="1"/>
    <col min="12" max="12" width="14.42578125" style="533" customWidth="1"/>
    <col min="13" max="13" width="16.7109375" style="533" customWidth="1"/>
    <col min="14" max="14" width="17" style="533" customWidth="1"/>
    <col min="15" max="15" width="18" style="533" customWidth="1"/>
    <col min="16" max="16" width="18.42578125" style="533" customWidth="1"/>
    <col min="17" max="17" width="15.140625" style="533" customWidth="1"/>
    <col min="18" max="16384" width="9.140625" style="533"/>
  </cols>
  <sheetData>
    <row r="1" spans="1:17">
      <c r="A1" s="532" t="s">
        <v>390</v>
      </c>
      <c r="N1" s="533" t="s">
        <v>391</v>
      </c>
      <c r="Q1" s="534" t="s">
        <v>392</v>
      </c>
    </row>
    <row r="2" spans="1:17">
      <c r="Q2" s="534" t="s">
        <v>393</v>
      </c>
    </row>
    <row r="3" spans="1:17">
      <c r="Q3" s="534" t="s">
        <v>394</v>
      </c>
    </row>
    <row r="4" spans="1:17">
      <c r="A4" s="533" t="s">
        <v>395</v>
      </c>
      <c r="C4" s="1159" t="s">
        <v>538</v>
      </c>
      <c r="D4" s="1159"/>
      <c r="E4" s="1159"/>
      <c r="F4" s="1159"/>
      <c r="G4" s="1159"/>
      <c r="H4" s="1159"/>
      <c r="I4" s="1159"/>
      <c r="J4" s="1159"/>
      <c r="K4" s="1159"/>
      <c r="L4" s="1159"/>
      <c r="M4" s="1159"/>
      <c r="N4" s="1159"/>
      <c r="O4" s="1159"/>
      <c r="P4" s="1159"/>
      <c r="Q4" s="1159"/>
    </row>
    <row r="5" spans="1:17" ht="21" thickBot="1"/>
    <row r="6" spans="1:17" ht="21" thickBot="1">
      <c r="A6" s="535" t="s">
        <v>0</v>
      </c>
      <c r="B6" s="536" t="s">
        <v>539</v>
      </c>
      <c r="D6" s="533" t="s">
        <v>2</v>
      </c>
      <c r="G6" s="1160" t="s">
        <v>624</v>
      </c>
      <c r="H6" s="1161"/>
      <c r="I6" s="1161"/>
      <c r="J6" s="1161"/>
      <c r="K6" s="1161"/>
      <c r="L6" s="1161"/>
      <c r="M6" s="1161"/>
      <c r="N6" s="1161"/>
      <c r="O6" s="1161"/>
      <c r="P6" s="1161"/>
      <c r="Q6" s="1161"/>
    </row>
    <row r="7" spans="1:17">
      <c r="D7" s="533" t="s">
        <v>4</v>
      </c>
      <c r="F7" s="1160" t="s">
        <v>625</v>
      </c>
      <c r="G7" s="1161"/>
      <c r="H7" s="1161"/>
      <c r="I7" s="1161"/>
      <c r="J7" s="1161"/>
      <c r="K7" s="1161"/>
      <c r="L7" s="533" t="s">
        <v>6</v>
      </c>
      <c r="N7" s="1162" t="s">
        <v>7</v>
      </c>
      <c r="O7" s="1163"/>
      <c r="P7" s="1163"/>
      <c r="Q7" s="1163"/>
    </row>
    <row r="8" spans="1:17" ht="27">
      <c r="A8" s="537" t="s">
        <v>8</v>
      </c>
      <c r="D8" s="533" t="s">
        <v>9</v>
      </c>
      <c r="G8" s="1162" t="s">
        <v>542</v>
      </c>
      <c r="H8" s="1163"/>
      <c r="I8" s="1163"/>
      <c r="J8" s="1163"/>
      <c r="K8" s="1163"/>
      <c r="L8" s="533" t="s">
        <v>398</v>
      </c>
      <c r="N8" s="1164" t="s">
        <v>543</v>
      </c>
      <c r="O8" s="1164"/>
      <c r="P8" s="1164"/>
      <c r="Q8" s="1164"/>
    </row>
    <row r="9" spans="1:17" ht="23.25">
      <c r="A9" s="1174"/>
      <c r="B9" s="1174"/>
      <c r="C9" s="1174"/>
      <c r="D9" s="1174"/>
      <c r="E9" s="1174"/>
      <c r="F9" s="1174"/>
      <c r="G9" s="1174"/>
      <c r="H9" s="1174"/>
      <c r="I9" s="1174"/>
      <c r="J9" s="538"/>
      <c r="K9" s="538"/>
      <c r="L9" s="539"/>
      <c r="M9" s="539"/>
      <c r="N9" s="539"/>
      <c r="O9" s="539"/>
      <c r="P9" s="540"/>
      <c r="Q9" s="540"/>
    </row>
    <row r="10" spans="1:17" s="541" customFormat="1" ht="20.25" customHeight="1">
      <c r="A10" s="1168" t="s">
        <v>11</v>
      </c>
      <c r="B10" s="1168" t="s">
        <v>544</v>
      </c>
      <c r="C10" s="1168" t="s">
        <v>545</v>
      </c>
      <c r="D10" s="1165" t="s">
        <v>14</v>
      </c>
      <c r="E10" s="1166"/>
      <c r="F10" s="1166"/>
      <c r="G10" s="1166"/>
      <c r="H10" s="1166"/>
      <c r="I10" s="1167"/>
      <c r="J10" s="1165" t="s">
        <v>546</v>
      </c>
      <c r="K10" s="1166"/>
      <c r="L10" s="1166"/>
      <c r="M10" s="1166"/>
      <c r="N10" s="1166"/>
      <c r="O10" s="1166"/>
      <c r="P10" s="1166"/>
      <c r="Q10" s="1167"/>
    </row>
    <row r="11" spans="1:17" s="541" customFormat="1" ht="12.75">
      <c r="A11" s="1169"/>
      <c r="B11" s="1169"/>
      <c r="C11" s="1169"/>
      <c r="D11" s="1168" t="s">
        <v>547</v>
      </c>
      <c r="E11" s="1168" t="s">
        <v>462</v>
      </c>
      <c r="F11" s="1171" t="s">
        <v>19</v>
      </c>
      <c r="G11" s="1171"/>
      <c r="H11" s="1171"/>
      <c r="I11" s="1171"/>
      <c r="J11" s="1172" t="s">
        <v>20</v>
      </c>
      <c r="K11" s="1173"/>
      <c r="L11" s="1175" t="s">
        <v>21</v>
      </c>
      <c r="M11" s="1175"/>
      <c r="N11" s="1176" t="s">
        <v>22</v>
      </c>
      <c r="O11" s="1177"/>
      <c r="P11" s="1176" t="s">
        <v>23</v>
      </c>
      <c r="Q11" s="1177"/>
    </row>
    <row r="12" spans="1:17" s="541" customFormat="1" ht="12.75">
      <c r="A12" s="1169"/>
      <c r="B12" s="1169"/>
      <c r="C12" s="1169"/>
      <c r="D12" s="1169"/>
      <c r="E12" s="1169"/>
      <c r="F12" s="1168" t="s">
        <v>24</v>
      </c>
      <c r="G12" s="1171" t="s">
        <v>25</v>
      </c>
      <c r="H12" s="1171"/>
      <c r="I12" s="1178"/>
      <c r="J12" s="1179" t="s">
        <v>548</v>
      </c>
      <c r="K12" s="1179" t="s">
        <v>549</v>
      </c>
      <c r="L12" s="1175" t="s">
        <v>550</v>
      </c>
      <c r="M12" s="1181" t="s">
        <v>551</v>
      </c>
      <c r="N12" s="1175" t="s">
        <v>552</v>
      </c>
      <c r="O12" s="1181" t="s">
        <v>553</v>
      </c>
      <c r="P12" s="1175" t="s">
        <v>554</v>
      </c>
      <c r="Q12" s="1175" t="s">
        <v>555</v>
      </c>
    </row>
    <row r="13" spans="1:17" s="541" customFormat="1" ht="12.75">
      <c r="A13" s="1169"/>
      <c r="B13" s="1169"/>
      <c r="C13" s="1169"/>
      <c r="D13" s="1169"/>
      <c r="E13" s="1169"/>
      <c r="F13" s="1169"/>
      <c r="G13" s="1183" t="s">
        <v>26</v>
      </c>
      <c r="H13" s="1183" t="s">
        <v>556</v>
      </c>
      <c r="I13" s="1183" t="s">
        <v>557</v>
      </c>
      <c r="J13" s="1180"/>
      <c r="K13" s="1180"/>
      <c r="L13" s="1179"/>
      <c r="M13" s="1182"/>
      <c r="N13" s="1179"/>
      <c r="O13" s="1182"/>
      <c r="P13" s="1179"/>
      <c r="Q13" s="1179"/>
    </row>
    <row r="14" spans="1:17" s="541" customFormat="1">
      <c r="A14" s="1169"/>
      <c r="B14" s="1169"/>
      <c r="C14" s="1169"/>
      <c r="D14" s="1169"/>
      <c r="E14" s="1169"/>
      <c r="F14" s="1169"/>
      <c r="G14" s="1184"/>
      <c r="H14" s="1184"/>
      <c r="I14" s="1184"/>
      <c r="J14" s="542"/>
      <c r="K14" s="542"/>
      <c r="L14" s="542"/>
      <c r="M14" s="542"/>
      <c r="N14" s="542"/>
      <c r="O14" s="542"/>
      <c r="P14" s="542"/>
      <c r="Q14" s="542"/>
    </row>
    <row r="15" spans="1:17" s="541" customFormat="1" ht="63" customHeight="1">
      <c r="A15" s="1170"/>
      <c r="B15" s="1170"/>
      <c r="C15" s="1170"/>
      <c r="D15" s="1170"/>
      <c r="E15" s="1170"/>
      <c r="F15" s="1170"/>
      <c r="G15" s="1185"/>
      <c r="H15" s="1185"/>
      <c r="I15" s="1185"/>
      <c r="J15" s="543" t="s">
        <v>558</v>
      </c>
      <c r="K15" s="543" t="s">
        <v>558</v>
      </c>
      <c r="L15" s="543" t="s">
        <v>558</v>
      </c>
      <c r="M15" s="544" t="s">
        <v>558</v>
      </c>
      <c r="N15" s="543" t="s">
        <v>559</v>
      </c>
      <c r="O15" s="544" t="s">
        <v>559</v>
      </c>
      <c r="P15" s="543" t="s">
        <v>560</v>
      </c>
      <c r="Q15" s="543" t="s">
        <v>560</v>
      </c>
    </row>
    <row r="16" spans="1:17" s="548" customFormat="1" ht="12.75">
      <c r="A16" s="545">
        <v>1</v>
      </c>
      <c r="B16" s="545">
        <v>2</v>
      </c>
      <c r="C16" s="546">
        <v>3</v>
      </c>
      <c r="D16" s="546">
        <v>4</v>
      </c>
      <c r="E16" s="546">
        <v>5</v>
      </c>
      <c r="F16" s="546">
        <v>6</v>
      </c>
      <c r="G16" s="546">
        <v>7</v>
      </c>
      <c r="H16" s="546">
        <v>8</v>
      </c>
      <c r="I16" s="546">
        <v>9</v>
      </c>
      <c r="J16" s="546">
        <v>10</v>
      </c>
      <c r="K16" s="546">
        <v>11</v>
      </c>
      <c r="L16" s="546">
        <v>12</v>
      </c>
      <c r="M16" s="546">
        <v>13</v>
      </c>
      <c r="N16" s="546">
        <v>14</v>
      </c>
      <c r="O16" s="546">
        <v>15</v>
      </c>
      <c r="P16" s="546">
        <v>16</v>
      </c>
      <c r="Q16" s="547">
        <v>17</v>
      </c>
    </row>
    <row r="17" spans="1:17">
      <c r="A17" s="549" t="s">
        <v>626</v>
      </c>
      <c r="B17" s="589" t="s">
        <v>29</v>
      </c>
      <c r="C17" s="551" t="s">
        <v>627</v>
      </c>
      <c r="D17" s="552">
        <v>3078</v>
      </c>
      <c r="E17" s="552">
        <v>1026</v>
      </c>
      <c r="F17" s="552">
        <v>2052</v>
      </c>
      <c r="G17" s="552">
        <v>1018</v>
      </c>
      <c r="H17" s="552">
        <v>1034</v>
      </c>
      <c r="I17" s="552">
        <f>SUM(I18:I19)</f>
        <v>0</v>
      </c>
      <c r="J17" s="552">
        <v>612</v>
      </c>
      <c r="K17" s="552">
        <v>828</v>
      </c>
      <c r="L17" s="552">
        <v>366</v>
      </c>
      <c r="M17" s="552">
        <v>120</v>
      </c>
      <c r="N17" s="552">
        <v>76</v>
      </c>
      <c r="O17" s="552">
        <v>50</v>
      </c>
      <c r="P17" s="552">
        <f>SUM(P18:P19)</f>
        <v>0</v>
      </c>
      <c r="Q17" s="552">
        <f>SUM(Q18:Q19)</f>
        <v>0</v>
      </c>
    </row>
    <row r="18" spans="1:17">
      <c r="A18" s="549"/>
      <c r="B18" s="550" t="s">
        <v>628</v>
      </c>
      <c r="C18" s="551" t="s">
        <v>629</v>
      </c>
      <c r="D18" s="552">
        <v>1718</v>
      </c>
      <c r="E18" s="552">
        <v>558</v>
      </c>
      <c r="F18" s="552">
        <v>1160</v>
      </c>
      <c r="G18" s="552">
        <v>516</v>
      </c>
      <c r="H18" s="552">
        <v>644</v>
      </c>
      <c r="I18" s="552">
        <f>SUM(I19:I20)</f>
        <v>0</v>
      </c>
      <c r="J18" s="552">
        <v>334</v>
      </c>
      <c r="K18" s="552">
        <v>518</v>
      </c>
      <c r="L18" s="552">
        <v>268</v>
      </c>
      <c r="M18" s="552">
        <v>40</v>
      </c>
      <c r="N18" s="552"/>
      <c r="O18" s="552"/>
      <c r="P18" s="552">
        <f>SUM(P19:P20)</f>
        <v>0</v>
      </c>
      <c r="Q18" s="552">
        <f>SUM(Q19:Q20)</f>
        <v>0</v>
      </c>
    </row>
    <row r="19" spans="1:17">
      <c r="A19" s="553" t="s">
        <v>630</v>
      </c>
      <c r="B19" s="554" t="s">
        <v>631</v>
      </c>
      <c r="C19" s="555" t="s">
        <v>562</v>
      </c>
      <c r="D19" s="556">
        <v>170</v>
      </c>
      <c r="E19" s="556">
        <v>56</v>
      </c>
      <c r="F19" s="557">
        <v>114</v>
      </c>
      <c r="G19" s="556">
        <v>66</v>
      </c>
      <c r="H19" s="556">
        <v>48</v>
      </c>
      <c r="I19" s="558">
        <v>0</v>
      </c>
      <c r="J19" s="559">
        <v>50</v>
      </c>
      <c r="K19" s="559">
        <v>64</v>
      </c>
      <c r="L19" s="557"/>
      <c r="M19" s="557"/>
      <c r="N19" s="557"/>
      <c r="O19" s="557"/>
      <c r="P19" s="560"/>
      <c r="Q19" s="560"/>
    </row>
    <row r="20" spans="1:17">
      <c r="A20" s="553" t="s">
        <v>630</v>
      </c>
      <c r="B20" s="554" t="s">
        <v>632</v>
      </c>
      <c r="C20" s="555" t="s">
        <v>633</v>
      </c>
      <c r="D20" s="556">
        <v>254</v>
      </c>
      <c r="E20" s="556">
        <v>82</v>
      </c>
      <c r="F20" s="557">
        <v>172</v>
      </c>
      <c r="G20" s="556">
        <v>172</v>
      </c>
      <c r="H20" s="556">
        <v>0</v>
      </c>
      <c r="I20" s="558">
        <v>0</v>
      </c>
      <c r="J20" s="559">
        <v>50</v>
      </c>
      <c r="K20" s="559">
        <v>70</v>
      </c>
      <c r="L20" s="557">
        <v>52</v>
      </c>
      <c r="M20" s="557"/>
      <c r="N20" s="557"/>
      <c r="O20" s="557"/>
      <c r="P20" s="560"/>
      <c r="Q20" s="560"/>
    </row>
    <row r="21" spans="1:17">
      <c r="A21" s="553" t="s">
        <v>634</v>
      </c>
      <c r="B21" s="554" t="s">
        <v>42</v>
      </c>
      <c r="C21" s="555" t="s">
        <v>635</v>
      </c>
      <c r="D21" s="556">
        <v>254</v>
      </c>
      <c r="E21" s="556">
        <v>82</v>
      </c>
      <c r="F21" s="557">
        <v>172</v>
      </c>
      <c r="G21" s="556">
        <v>2</v>
      </c>
      <c r="H21" s="556">
        <v>170</v>
      </c>
      <c r="I21" s="558">
        <v>0</v>
      </c>
      <c r="J21" s="559">
        <v>50</v>
      </c>
      <c r="K21" s="559">
        <v>70</v>
      </c>
      <c r="L21" s="557">
        <v>52</v>
      </c>
      <c r="M21" s="557"/>
      <c r="N21" s="557"/>
      <c r="O21" s="557"/>
      <c r="P21" s="560"/>
      <c r="Q21" s="560"/>
    </row>
    <row r="22" spans="1:17">
      <c r="A22" s="553" t="s">
        <v>636</v>
      </c>
      <c r="B22" s="554" t="s">
        <v>637</v>
      </c>
      <c r="C22" s="555" t="s">
        <v>633</v>
      </c>
      <c r="D22" s="556">
        <v>426</v>
      </c>
      <c r="E22" s="556">
        <v>140</v>
      </c>
      <c r="F22" s="557">
        <v>286</v>
      </c>
      <c r="G22" s="556">
        <v>108</v>
      </c>
      <c r="H22" s="556">
        <v>178</v>
      </c>
      <c r="I22" s="558">
        <v>0</v>
      </c>
      <c r="J22" s="559">
        <v>68</v>
      </c>
      <c r="K22" s="559">
        <v>134</v>
      </c>
      <c r="L22" s="557">
        <v>84</v>
      </c>
      <c r="M22" s="557"/>
      <c r="N22" s="557"/>
      <c r="O22" s="557"/>
      <c r="P22" s="560"/>
      <c r="Q22" s="560"/>
    </row>
    <row r="23" spans="1:17">
      <c r="A23" s="553" t="s">
        <v>638</v>
      </c>
      <c r="B23" s="554" t="s">
        <v>565</v>
      </c>
      <c r="C23" s="555" t="s">
        <v>566</v>
      </c>
      <c r="D23" s="556">
        <v>254</v>
      </c>
      <c r="E23" s="556">
        <v>82</v>
      </c>
      <c r="F23" s="557">
        <v>172</v>
      </c>
      <c r="G23" s="556">
        <v>108</v>
      </c>
      <c r="H23" s="556">
        <v>64</v>
      </c>
      <c r="I23" s="558">
        <v>0</v>
      </c>
      <c r="J23" s="559">
        <v>32</v>
      </c>
      <c r="K23" s="559">
        <v>68</v>
      </c>
      <c r="L23" s="557">
        <v>32</v>
      </c>
      <c r="M23" s="557">
        <v>40</v>
      </c>
      <c r="N23" s="557"/>
      <c r="O23" s="557"/>
      <c r="P23" s="560"/>
      <c r="Q23" s="560"/>
    </row>
    <row r="24" spans="1:17">
      <c r="A24" s="553" t="s">
        <v>639</v>
      </c>
      <c r="B24" s="554" t="s">
        <v>77</v>
      </c>
      <c r="C24" s="555" t="s">
        <v>640</v>
      </c>
      <c r="D24" s="556">
        <v>254</v>
      </c>
      <c r="E24" s="556">
        <v>82</v>
      </c>
      <c r="F24" s="557">
        <v>172</v>
      </c>
      <c r="G24" s="556">
        <v>8</v>
      </c>
      <c r="H24" s="556">
        <v>164</v>
      </c>
      <c r="I24" s="558">
        <v>0</v>
      </c>
      <c r="J24" s="559">
        <v>52</v>
      </c>
      <c r="K24" s="559">
        <v>72</v>
      </c>
      <c r="L24" s="557">
        <v>48</v>
      </c>
      <c r="M24" s="557"/>
      <c r="N24" s="557"/>
      <c r="O24" s="557"/>
      <c r="P24" s="560"/>
      <c r="Q24" s="560"/>
    </row>
    <row r="25" spans="1:17">
      <c r="A25" s="553" t="s">
        <v>641</v>
      </c>
      <c r="B25" s="554" t="s">
        <v>573</v>
      </c>
      <c r="C25" s="555" t="s">
        <v>569</v>
      </c>
      <c r="D25" s="556">
        <v>106</v>
      </c>
      <c r="E25" s="556">
        <v>34</v>
      </c>
      <c r="F25" s="557">
        <v>72</v>
      </c>
      <c r="G25" s="556">
        <v>52</v>
      </c>
      <c r="H25" s="556">
        <v>20</v>
      </c>
      <c r="I25" s="558">
        <v>0</v>
      </c>
      <c r="J25" s="559">
        <v>32</v>
      </c>
      <c r="K25" s="559">
        <v>40</v>
      </c>
      <c r="L25" s="557"/>
      <c r="M25" s="557"/>
      <c r="N25" s="557"/>
      <c r="O25" s="557"/>
      <c r="P25" s="560"/>
      <c r="Q25" s="560"/>
    </row>
    <row r="26" spans="1:17">
      <c r="A26" s="553"/>
      <c r="B26" s="590" t="s">
        <v>642</v>
      </c>
      <c r="C26" s="551" t="s">
        <v>643</v>
      </c>
      <c r="D26" s="558">
        <v>1070</v>
      </c>
      <c r="E26" s="558">
        <v>352</v>
      </c>
      <c r="F26" s="570">
        <v>718</v>
      </c>
      <c r="G26" s="558">
        <v>420</v>
      </c>
      <c r="H26" s="558">
        <v>298</v>
      </c>
      <c r="I26" s="558">
        <v>0</v>
      </c>
      <c r="J26" s="591">
        <v>246</v>
      </c>
      <c r="K26" s="591">
        <v>310</v>
      </c>
      <c r="L26" s="570">
        <v>62</v>
      </c>
      <c r="M26" s="570">
        <v>44</v>
      </c>
      <c r="N26" s="570">
        <v>38</v>
      </c>
      <c r="O26" s="570">
        <v>18</v>
      </c>
      <c r="P26" s="560"/>
      <c r="Q26" s="560"/>
    </row>
    <row r="27" spans="1:17">
      <c r="A27" s="553" t="s">
        <v>644</v>
      </c>
      <c r="B27" s="554" t="s">
        <v>89</v>
      </c>
      <c r="C27" s="555" t="s">
        <v>645</v>
      </c>
      <c r="D27" s="556">
        <v>162</v>
      </c>
      <c r="E27" s="556">
        <v>54</v>
      </c>
      <c r="F27" s="557">
        <v>108</v>
      </c>
      <c r="G27" s="556">
        <v>38</v>
      </c>
      <c r="H27" s="556">
        <v>70</v>
      </c>
      <c r="I27" s="558">
        <v>0</v>
      </c>
      <c r="J27" s="559">
        <v>42</v>
      </c>
      <c r="K27" s="559">
        <v>66</v>
      </c>
      <c r="L27" s="557"/>
      <c r="M27" s="557"/>
      <c r="N27" s="557"/>
      <c r="O27" s="557"/>
      <c r="P27" s="560"/>
      <c r="Q27" s="560"/>
    </row>
    <row r="28" spans="1:17">
      <c r="A28" s="553" t="s">
        <v>646</v>
      </c>
      <c r="B28" s="554" t="s">
        <v>647</v>
      </c>
      <c r="C28" s="555" t="s">
        <v>645</v>
      </c>
      <c r="D28" s="556">
        <v>142</v>
      </c>
      <c r="E28" s="556">
        <v>46</v>
      </c>
      <c r="F28" s="557">
        <v>96</v>
      </c>
      <c r="G28" s="556">
        <v>64</v>
      </c>
      <c r="H28" s="556">
        <v>32</v>
      </c>
      <c r="I28" s="558">
        <v>0</v>
      </c>
      <c r="J28" s="559">
        <v>34</v>
      </c>
      <c r="K28" s="559">
        <v>62</v>
      </c>
      <c r="L28" s="557"/>
      <c r="M28" s="557"/>
      <c r="N28" s="557"/>
      <c r="O28" s="557"/>
      <c r="P28" s="560"/>
      <c r="Q28" s="560"/>
    </row>
    <row r="29" spans="1:17">
      <c r="A29" s="553" t="s">
        <v>648</v>
      </c>
      <c r="B29" s="554" t="s">
        <v>408</v>
      </c>
      <c r="C29" s="555" t="s">
        <v>649</v>
      </c>
      <c r="D29" s="556">
        <v>134</v>
      </c>
      <c r="E29" s="556">
        <v>44</v>
      </c>
      <c r="F29" s="557">
        <v>90</v>
      </c>
      <c r="G29" s="556">
        <v>46</v>
      </c>
      <c r="H29" s="556">
        <v>44</v>
      </c>
      <c r="I29" s="558">
        <v>0</v>
      </c>
      <c r="J29" s="559">
        <v>34</v>
      </c>
      <c r="K29" s="559">
        <v>56</v>
      </c>
      <c r="L29" s="557"/>
      <c r="M29" s="557"/>
      <c r="N29" s="557"/>
      <c r="O29" s="557"/>
      <c r="P29" s="560"/>
      <c r="Q29" s="560"/>
    </row>
    <row r="30" spans="1:17">
      <c r="A30" s="553" t="s">
        <v>650</v>
      </c>
      <c r="B30" s="554" t="s">
        <v>411</v>
      </c>
      <c r="C30" s="555" t="s">
        <v>568</v>
      </c>
      <c r="D30" s="556">
        <v>148</v>
      </c>
      <c r="E30" s="556">
        <v>48</v>
      </c>
      <c r="F30" s="557">
        <v>100</v>
      </c>
      <c r="G30" s="556">
        <v>56</v>
      </c>
      <c r="H30" s="556">
        <v>44</v>
      </c>
      <c r="I30" s="558">
        <v>0</v>
      </c>
      <c r="J30" s="559"/>
      <c r="K30" s="559"/>
      <c r="L30" s="557"/>
      <c r="M30" s="557">
        <v>44</v>
      </c>
      <c r="N30" s="557">
        <v>38</v>
      </c>
      <c r="O30" s="557">
        <v>18</v>
      </c>
      <c r="P30" s="560"/>
      <c r="Q30" s="560"/>
    </row>
    <row r="31" spans="1:17">
      <c r="A31" s="553" t="s">
        <v>651</v>
      </c>
      <c r="B31" s="554" t="s">
        <v>407</v>
      </c>
      <c r="C31" s="555" t="s">
        <v>652</v>
      </c>
      <c r="D31" s="556">
        <v>268</v>
      </c>
      <c r="E31" s="556">
        <v>88</v>
      </c>
      <c r="F31" s="557">
        <v>180</v>
      </c>
      <c r="G31" s="556">
        <v>130</v>
      </c>
      <c r="H31" s="556">
        <v>50</v>
      </c>
      <c r="I31" s="558">
        <v>0</v>
      </c>
      <c r="J31" s="559">
        <v>68</v>
      </c>
      <c r="K31" s="559">
        <v>50</v>
      </c>
      <c r="L31" s="557">
        <v>62</v>
      </c>
      <c r="M31" s="557"/>
      <c r="N31" s="557"/>
      <c r="O31" s="557"/>
      <c r="P31" s="560"/>
      <c r="Q31" s="560"/>
    </row>
    <row r="32" spans="1:17">
      <c r="A32" s="553" t="s">
        <v>653</v>
      </c>
      <c r="B32" s="554" t="s">
        <v>406</v>
      </c>
      <c r="C32" s="555" t="s">
        <v>569</v>
      </c>
      <c r="D32" s="556">
        <v>108</v>
      </c>
      <c r="E32" s="556">
        <v>36</v>
      </c>
      <c r="F32" s="557">
        <v>72</v>
      </c>
      <c r="G32" s="556">
        <v>36</v>
      </c>
      <c r="H32" s="556">
        <v>36</v>
      </c>
      <c r="I32" s="558">
        <v>0</v>
      </c>
      <c r="J32" s="559">
        <v>34</v>
      </c>
      <c r="K32" s="559">
        <v>38</v>
      </c>
      <c r="L32" s="557"/>
      <c r="M32" s="557"/>
      <c r="N32" s="557"/>
      <c r="O32" s="557"/>
      <c r="P32" s="560"/>
      <c r="Q32" s="560"/>
    </row>
    <row r="33" spans="1:17">
      <c r="A33" s="553" t="s">
        <v>654</v>
      </c>
      <c r="B33" s="554" t="s">
        <v>655</v>
      </c>
      <c r="C33" s="555" t="s">
        <v>569</v>
      </c>
      <c r="D33" s="556">
        <v>108</v>
      </c>
      <c r="E33" s="556">
        <v>36</v>
      </c>
      <c r="F33" s="557">
        <v>72</v>
      </c>
      <c r="G33" s="556">
        <v>50</v>
      </c>
      <c r="H33" s="556">
        <v>22</v>
      </c>
      <c r="I33" s="558">
        <v>0</v>
      </c>
      <c r="J33" s="559">
        <v>34</v>
      </c>
      <c r="K33" s="559">
        <v>38</v>
      </c>
      <c r="L33" s="557"/>
      <c r="M33" s="557"/>
      <c r="N33" s="557"/>
      <c r="O33" s="557"/>
      <c r="P33" s="560"/>
      <c r="Q33" s="560"/>
    </row>
    <row r="34" spans="1:17">
      <c r="A34" s="561"/>
      <c r="B34" s="589" t="s">
        <v>656</v>
      </c>
      <c r="C34" s="551" t="s">
        <v>657</v>
      </c>
      <c r="D34" s="552">
        <v>290</v>
      </c>
      <c r="E34" s="552">
        <v>116</v>
      </c>
      <c r="F34" s="552">
        <v>174</v>
      </c>
      <c r="G34" s="552">
        <v>82</v>
      </c>
      <c r="H34" s="552">
        <v>92</v>
      </c>
      <c r="I34" s="552">
        <f>SUM(I35:I40)</f>
        <v>0</v>
      </c>
      <c r="J34" s="552">
        <v>32</v>
      </c>
      <c r="K34" s="552">
        <v>0</v>
      </c>
      <c r="L34" s="552">
        <v>36</v>
      </c>
      <c r="M34" s="552">
        <v>36</v>
      </c>
      <c r="N34" s="552">
        <v>38</v>
      </c>
      <c r="O34" s="552">
        <v>32</v>
      </c>
      <c r="P34" s="552">
        <f>SUM(P35:P40)</f>
        <v>0</v>
      </c>
      <c r="Q34" s="552">
        <f>SUM(Q35:Q40)</f>
        <v>0</v>
      </c>
    </row>
    <row r="35" spans="1:17">
      <c r="A35" s="553" t="s">
        <v>658</v>
      </c>
      <c r="B35" s="554" t="s">
        <v>659</v>
      </c>
      <c r="C35" s="555" t="s">
        <v>660</v>
      </c>
      <c r="D35" s="556">
        <v>52</v>
      </c>
      <c r="E35" s="556">
        <v>16</v>
      </c>
      <c r="F35" s="557">
        <v>36</v>
      </c>
      <c r="G35" s="556">
        <v>16</v>
      </c>
      <c r="H35" s="556">
        <v>20</v>
      </c>
      <c r="I35" s="558">
        <v>0</v>
      </c>
      <c r="J35" s="559"/>
      <c r="K35" s="559"/>
      <c r="L35" s="557"/>
      <c r="M35" s="557"/>
      <c r="N35" s="557">
        <v>18</v>
      </c>
      <c r="O35" s="557">
        <v>18</v>
      </c>
      <c r="P35" s="560"/>
      <c r="Q35" s="560"/>
    </row>
    <row r="36" spans="1:17">
      <c r="A36" s="553" t="s">
        <v>661</v>
      </c>
      <c r="B36" s="554" t="s">
        <v>662</v>
      </c>
      <c r="C36" s="555" t="s">
        <v>57</v>
      </c>
      <c r="D36" s="556">
        <v>51</v>
      </c>
      <c r="E36" s="556">
        <v>15</v>
      </c>
      <c r="F36" s="557">
        <v>36</v>
      </c>
      <c r="G36" s="556">
        <v>16</v>
      </c>
      <c r="H36" s="556">
        <v>20</v>
      </c>
      <c r="I36" s="558">
        <v>0</v>
      </c>
      <c r="J36" s="559"/>
      <c r="K36" s="559"/>
      <c r="L36" s="557">
        <v>36</v>
      </c>
      <c r="M36" s="557"/>
      <c r="N36" s="557"/>
      <c r="O36" s="557"/>
      <c r="P36" s="560"/>
      <c r="Q36" s="560"/>
    </row>
    <row r="37" spans="1:17">
      <c r="A37" s="553" t="s">
        <v>663</v>
      </c>
      <c r="B37" s="554" t="s">
        <v>664</v>
      </c>
      <c r="C37" s="555" t="s">
        <v>57</v>
      </c>
      <c r="D37" s="556">
        <v>52</v>
      </c>
      <c r="E37" s="556">
        <v>16</v>
      </c>
      <c r="F37" s="557">
        <v>36</v>
      </c>
      <c r="G37" s="556">
        <v>10</v>
      </c>
      <c r="H37" s="556">
        <v>26</v>
      </c>
      <c r="I37" s="558">
        <v>0</v>
      </c>
      <c r="J37" s="559"/>
      <c r="K37" s="559"/>
      <c r="L37" s="557"/>
      <c r="M37" s="557">
        <v>36</v>
      </c>
      <c r="N37" s="557"/>
      <c r="O37" s="557"/>
      <c r="P37" s="560"/>
      <c r="Q37" s="560"/>
    </row>
    <row r="38" spans="1:17">
      <c r="A38" s="553" t="s">
        <v>665</v>
      </c>
      <c r="B38" s="554" t="s">
        <v>591</v>
      </c>
      <c r="C38" s="555" t="s">
        <v>619</v>
      </c>
      <c r="D38" s="556">
        <v>48</v>
      </c>
      <c r="E38" s="556">
        <v>14</v>
      </c>
      <c r="F38" s="557">
        <v>34</v>
      </c>
      <c r="G38" s="556">
        <v>24</v>
      </c>
      <c r="H38" s="556">
        <v>10</v>
      </c>
      <c r="I38" s="558">
        <v>0</v>
      </c>
      <c r="J38" s="559"/>
      <c r="K38" s="559"/>
      <c r="L38" s="557"/>
      <c r="M38" s="557"/>
      <c r="N38" s="557">
        <v>20</v>
      </c>
      <c r="O38" s="557">
        <v>14</v>
      </c>
      <c r="P38" s="560"/>
      <c r="Q38" s="560"/>
    </row>
    <row r="39" spans="1:17">
      <c r="A39" s="553" t="s">
        <v>666</v>
      </c>
      <c r="B39" s="554" t="s">
        <v>667</v>
      </c>
      <c r="C39" s="555" t="s">
        <v>57</v>
      </c>
      <c r="D39" s="556">
        <v>48</v>
      </c>
      <c r="E39" s="556">
        <v>16</v>
      </c>
      <c r="F39" s="557">
        <v>32</v>
      </c>
      <c r="G39" s="556">
        <v>16</v>
      </c>
      <c r="H39" s="556">
        <v>16</v>
      </c>
      <c r="I39" s="558">
        <v>0</v>
      </c>
      <c r="J39" s="559">
        <v>32</v>
      </c>
      <c r="K39" s="559"/>
      <c r="L39" s="557"/>
      <c r="M39" s="557"/>
      <c r="N39" s="557"/>
      <c r="O39" s="557"/>
      <c r="P39" s="560"/>
      <c r="Q39" s="560"/>
    </row>
    <row r="40" spans="1:17">
      <c r="A40" s="553" t="s">
        <v>668</v>
      </c>
      <c r="B40" s="554" t="s">
        <v>669</v>
      </c>
      <c r="C40" s="555"/>
      <c r="D40" s="556">
        <v>39</v>
      </c>
      <c r="E40" s="556">
        <v>39</v>
      </c>
      <c r="F40" s="557"/>
      <c r="G40" s="556"/>
      <c r="H40" s="556"/>
      <c r="I40" s="558"/>
      <c r="J40" s="559"/>
      <c r="K40" s="559"/>
      <c r="L40" s="557"/>
      <c r="M40" s="557"/>
      <c r="N40" s="557"/>
      <c r="O40" s="557"/>
      <c r="P40" s="560"/>
      <c r="Q40" s="560"/>
    </row>
    <row r="41" spans="1:17" ht="40.5">
      <c r="A41" s="561" t="s">
        <v>68</v>
      </c>
      <c r="B41" s="562" t="s">
        <v>582</v>
      </c>
      <c r="C41" s="563"/>
      <c r="D41" s="552">
        <f t="shared" ref="D41:Q41" si="0">SUM(D42:D43)</f>
        <v>0</v>
      </c>
      <c r="E41" s="552">
        <f t="shared" si="0"/>
        <v>0</v>
      </c>
      <c r="F41" s="552">
        <f t="shared" si="0"/>
        <v>0</v>
      </c>
      <c r="G41" s="552">
        <f t="shared" si="0"/>
        <v>0</v>
      </c>
      <c r="H41" s="552">
        <f t="shared" si="0"/>
        <v>0</v>
      </c>
      <c r="I41" s="552">
        <f t="shared" si="0"/>
        <v>0</v>
      </c>
      <c r="J41" s="552">
        <f t="shared" si="0"/>
        <v>0</v>
      </c>
      <c r="K41" s="552">
        <f t="shared" si="0"/>
        <v>0</v>
      </c>
      <c r="L41" s="552">
        <f t="shared" si="0"/>
        <v>0</v>
      </c>
      <c r="M41" s="552">
        <f t="shared" si="0"/>
        <v>0</v>
      </c>
      <c r="N41" s="552">
        <f t="shared" si="0"/>
        <v>0</v>
      </c>
      <c r="O41" s="552">
        <f t="shared" si="0"/>
        <v>0</v>
      </c>
      <c r="P41" s="552">
        <f t="shared" si="0"/>
        <v>0</v>
      </c>
      <c r="Q41" s="552">
        <f t="shared" si="0"/>
        <v>0</v>
      </c>
    </row>
    <row r="42" spans="1:17">
      <c r="A42" s="553" t="s">
        <v>71</v>
      </c>
      <c r="B42" s="554"/>
      <c r="C42" s="564"/>
      <c r="D42" s="556"/>
      <c r="E42" s="556"/>
      <c r="F42" s="557">
        <f>G42+H42+I42</f>
        <v>0</v>
      </c>
      <c r="G42" s="556"/>
      <c r="H42" s="556"/>
      <c r="I42" s="556"/>
      <c r="J42" s="557"/>
      <c r="K42" s="557"/>
      <c r="L42" s="557"/>
      <c r="M42" s="557"/>
      <c r="N42" s="557"/>
      <c r="O42" s="557"/>
      <c r="P42" s="560"/>
      <c r="Q42" s="560"/>
    </row>
    <row r="43" spans="1:17">
      <c r="A43" s="553" t="s">
        <v>73</v>
      </c>
      <c r="B43" s="554"/>
      <c r="C43" s="564"/>
      <c r="D43" s="556"/>
      <c r="E43" s="556"/>
      <c r="F43" s="557">
        <f>G43+H43+I43</f>
        <v>0</v>
      </c>
      <c r="G43" s="556"/>
      <c r="H43" s="556"/>
      <c r="I43" s="556"/>
      <c r="J43" s="557"/>
      <c r="K43" s="557"/>
      <c r="L43" s="557"/>
      <c r="M43" s="557"/>
      <c r="N43" s="557"/>
      <c r="O43" s="557"/>
      <c r="P43" s="560"/>
      <c r="Q43" s="560"/>
    </row>
    <row r="44" spans="1:17" ht="40.5">
      <c r="A44" s="565" t="s">
        <v>83</v>
      </c>
      <c r="B44" s="566" t="s">
        <v>583</v>
      </c>
      <c r="C44" s="564"/>
      <c r="D44" s="552">
        <f t="shared" ref="D44:Q44" si="1">SUM(D45:D46)</f>
        <v>0</v>
      </c>
      <c r="E44" s="552">
        <f t="shared" si="1"/>
        <v>0</v>
      </c>
      <c r="F44" s="552">
        <f t="shared" si="1"/>
        <v>0</v>
      </c>
      <c r="G44" s="552">
        <f t="shared" si="1"/>
        <v>0</v>
      </c>
      <c r="H44" s="552">
        <f t="shared" si="1"/>
        <v>0</v>
      </c>
      <c r="I44" s="552">
        <f t="shared" si="1"/>
        <v>0</v>
      </c>
      <c r="J44" s="552">
        <f t="shared" si="1"/>
        <v>0</v>
      </c>
      <c r="K44" s="552">
        <f t="shared" si="1"/>
        <v>0</v>
      </c>
      <c r="L44" s="552">
        <f t="shared" si="1"/>
        <v>0</v>
      </c>
      <c r="M44" s="552">
        <f t="shared" si="1"/>
        <v>0</v>
      </c>
      <c r="N44" s="552">
        <f t="shared" si="1"/>
        <v>0</v>
      </c>
      <c r="O44" s="552">
        <f t="shared" si="1"/>
        <v>0</v>
      </c>
      <c r="P44" s="552">
        <f t="shared" si="1"/>
        <v>0</v>
      </c>
      <c r="Q44" s="552">
        <f t="shared" si="1"/>
        <v>0</v>
      </c>
    </row>
    <row r="45" spans="1:17">
      <c r="A45" s="553" t="s">
        <v>86</v>
      </c>
      <c r="B45" s="567"/>
      <c r="C45" s="564"/>
      <c r="D45" s="556"/>
      <c r="E45" s="556"/>
      <c r="F45" s="557">
        <f>G45+H45+I45</f>
        <v>0</v>
      </c>
      <c r="G45" s="556"/>
      <c r="H45" s="556"/>
      <c r="I45" s="556"/>
      <c r="J45" s="557"/>
      <c r="K45" s="557"/>
      <c r="L45" s="557"/>
      <c r="M45" s="557"/>
      <c r="N45" s="557"/>
      <c r="O45" s="557"/>
      <c r="P45" s="560"/>
      <c r="Q45" s="560"/>
    </row>
    <row r="46" spans="1:17">
      <c r="A46" s="553" t="s">
        <v>88</v>
      </c>
      <c r="B46" s="567"/>
      <c r="C46" s="564"/>
      <c r="D46" s="556"/>
      <c r="E46" s="556"/>
      <c r="F46" s="557">
        <f>G46+H46+I46</f>
        <v>0</v>
      </c>
      <c r="G46" s="556"/>
      <c r="H46" s="556"/>
      <c r="I46" s="556"/>
      <c r="J46" s="557"/>
      <c r="K46" s="557"/>
      <c r="L46" s="557"/>
      <c r="M46" s="557"/>
      <c r="N46" s="557"/>
      <c r="O46" s="557"/>
      <c r="P46" s="560"/>
      <c r="Q46" s="560"/>
    </row>
    <row r="47" spans="1:17">
      <c r="A47" s="565" t="s">
        <v>93</v>
      </c>
      <c r="B47" s="568" t="s">
        <v>670</v>
      </c>
      <c r="C47" s="563" t="s">
        <v>671</v>
      </c>
      <c r="D47" s="552">
        <v>290</v>
      </c>
      <c r="E47" s="552">
        <v>90</v>
      </c>
      <c r="F47" s="552">
        <v>200</v>
      </c>
      <c r="G47" s="552">
        <v>112</v>
      </c>
      <c r="H47" s="552">
        <v>88</v>
      </c>
      <c r="I47" s="552">
        <f>SUM(I48:I52)</f>
        <v>0</v>
      </c>
      <c r="J47" s="552">
        <v>0</v>
      </c>
      <c r="K47" s="552">
        <v>0</v>
      </c>
      <c r="L47" s="552">
        <v>80</v>
      </c>
      <c r="M47" s="552">
        <v>120</v>
      </c>
      <c r="N47" s="552">
        <v>0</v>
      </c>
      <c r="O47" s="552">
        <v>0</v>
      </c>
      <c r="P47" s="552">
        <f>SUM(P48:P52)</f>
        <v>0</v>
      </c>
      <c r="Q47" s="552">
        <f>SUM(Q48:Q52)</f>
        <v>0</v>
      </c>
    </row>
    <row r="48" spans="1:17">
      <c r="A48" s="553" t="s">
        <v>96</v>
      </c>
      <c r="B48" s="567" t="s">
        <v>672</v>
      </c>
      <c r="C48" s="564" t="s">
        <v>57</v>
      </c>
      <c r="D48" s="556">
        <v>46</v>
      </c>
      <c r="E48" s="556">
        <v>14</v>
      </c>
      <c r="F48" s="557">
        <v>32</v>
      </c>
      <c r="G48" s="556">
        <v>16</v>
      </c>
      <c r="H48" s="556">
        <v>16</v>
      </c>
      <c r="I48" s="556">
        <v>0</v>
      </c>
      <c r="J48" s="557"/>
      <c r="K48" s="557"/>
      <c r="L48" s="557"/>
      <c r="M48" s="557">
        <v>32</v>
      </c>
      <c r="N48" s="557"/>
      <c r="O48" s="557"/>
      <c r="P48" s="560"/>
      <c r="Q48" s="560"/>
    </row>
    <row r="49" spans="1:17">
      <c r="A49" s="553" t="s">
        <v>98</v>
      </c>
      <c r="B49" s="567" t="s">
        <v>673</v>
      </c>
      <c r="C49" s="564" t="s">
        <v>57</v>
      </c>
      <c r="D49" s="556">
        <v>46</v>
      </c>
      <c r="E49" s="556">
        <v>14</v>
      </c>
      <c r="F49" s="557">
        <v>32</v>
      </c>
      <c r="G49" s="556">
        <v>16</v>
      </c>
      <c r="H49" s="556">
        <v>16</v>
      </c>
      <c r="I49" s="556">
        <v>0</v>
      </c>
      <c r="J49" s="557"/>
      <c r="K49" s="557"/>
      <c r="L49" s="557">
        <v>32</v>
      </c>
      <c r="M49" s="557"/>
      <c r="N49" s="557"/>
      <c r="O49" s="557"/>
      <c r="P49" s="560"/>
      <c r="Q49" s="560"/>
    </row>
    <row r="50" spans="1:17">
      <c r="A50" s="553" t="s">
        <v>100</v>
      </c>
      <c r="B50" s="567" t="s">
        <v>674</v>
      </c>
      <c r="C50" s="564" t="s">
        <v>620</v>
      </c>
      <c r="D50" s="556">
        <v>104</v>
      </c>
      <c r="E50" s="556">
        <v>32</v>
      </c>
      <c r="F50" s="557">
        <v>72</v>
      </c>
      <c r="G50" s="556">
        <v>48</v>
      </c>
      <c r="H50" s="556">
        <v>24</v>
      </c>
      <c r="I50" s="556">
        <v>0</v>
      </c>
      <c r="J50" s="557"/>
      <c r="K50" s="557"/>
      <c r="L50" s="557">
        <v>32</v>
      </c>
      <c r="M50" s="557">
        <v>40</v>
      </c>
      <c r="N50" s="557"/>
      <c r="O50" s="557"/>
      <c r="P50" s="560"/>
      <c r="Q50" s="560"/>
    </row>
    <row r="51" spans="1:17">
      <c r="A51" s="553" t="s">
        <v>102</v>
      </c>
      <c r="B51" s="567" t="s">
        <v>675</v>
      </c>
      <c r="C51" s="564" t="s">
        <v>569</v>
      </c>
      <c r="D51" s="556">
        <v>46</v>
      </c>
      <c r="E51" s="556">
        <v>14</v>
      </c>
      <c r="F51" s="557">
        <v>32</v>
      </c>
      <c r="G51" s="556">
        <v>16</v>
      </c>
      <c r="H51" s="556">
        <v>16</v>
      </c>
      <c r="I51" s="556">
        <v>0</v>
      </c>
      <c r="J51" s="557"/>
      <c r="K51" s="557"/>
      <c r="L51" s="557">
        <v>16</v>
      </c>
      <c r="M51" s="557">
        <v>16</v>
      </c>
      <c r="N51" s="557"/>
      <c r="O51" s="557"/>
      <c r="P51" s="560"/>
      <c r="Q51" s="560"/>
    </row>
    <row r="52" spans="1:17">
      <c r="A52" s="553" t="s">
        <v>104</v>
      </c>
      <c r="B52" s="567" t="s">
        <v>121</v>
      </c>
      <c r="C52" s="564" t="s">
        <v>57</v>
      </c>
      <c r="D52" s="556">
        <v>48</v>
      </c>
      <c r="E52" s="556">
        <v>16</v>
      </c>
      <c r="F52" s="557">
        <v>32</v>
      </c>
      <c r="G52" s="556">
        <v>16</v>
      </c>
      <c r="H52" s="556">
        <v>16</v>
      </c>
      <c r="I52" s="556">
        <v>0</v>
      </c>
      <c r="J52" s="557"/>
      <c r="K52" s="557"/>
      <c r="L52" s="557"/>
      <c r="M52" s="557">
        <v>32</v>
      </c>
      <c r="N52" s="557"/>
      <c r="O52" s="557"/>
      <c r="P52" s="560"/>
      <c r="Q52" s="560"/>
    </row>
    <row r="53" spans="1:17">
      <c r="A53" s="549" t="s">
        <v>130</v>
      </c>
      <c r="B53" s="569" t="s">
        <v>592</v>
      </c>
      <c r="C53" s="563" t="s">
        <v>593</v>
      </c>
      <c r="D53" s="570">
        <v>710</v>
      </c>
      <c r="E53" s="570">
        <v>230</v>
      </c>
      <c r="F53" s="570">
        <v>480</v>
      </c>
      <c r="G53" s="570">
        <v>352</v>
      </c>
      <c r="H53" s="570">
        <v>128</v>
      </c>
      <c r="I53" s="570">
        <v>0</v>
      </c>
      <c r="J53" s="570">
        <v>0</v>
      </c>
      <c r="K53" s="570">
        <v>0</v>
      </c>
      <c r="L53" s="570">
        <v>94</v>
      </c>
      <c r="M53" s="570">
        <v>218</v>
      </c>
      <c r="N53" s="570">
        <v>120</v>
      </c>
      <c r="O53" s="570">
        <v>48</v>
      </c>
      <c r="P53" s="557">
        <f>P54+P58</f>
        <v>0</v>
      </c>
      <c r="Q53" s="560">
        <f>Q54+Q58</f>
        <v>0</v>
      </c>
    </row>
    <row r="54" spans="1:17">
      <c r="A54" s="549" t="s">
        <v>133</v>
      </c>
      <c r="B54" s="571" t="s">
        <v>676</v>
      </c>
      <c r="C54" s="564" t="s">
        <v>36</v>
      </c>
      <c r="D54" s="557">
        <v>288</v>
      </c>
      <c r="E54" s="557">
        <v>94</v>
      </c>
      <c r="F54" s="557">
        <v>194</v>
      </c>
      <c r="G54" s="557">
        <v>150</v>
      </c>
      <c r="H54" s="557">
        <v>44</v>
      </c>
      <c r="I54" s="557">
        <v>0</v>
      </c>
      <c r="J54" s="557"/>
      <c r="K54" s="557"/>
      <c r="L54" s="557">
        <v>94</v>
      </c>
      <c r="M54" s="557">
        <v>100</v>
      </c>
      <c r="N54" s="557"/>
      <c r="O54" s="557"/>
      <c r="P54" s="557">
        <f>SUM(P55:P57)</f>
        <v>0</v>
      </c>
      <c r="Q54" s="560">
        <f>SUM(Q55:Q57)</f>
        <v>0</v>
      </c>
    </row>
    <row r="55" spans="1:17" ht="40.5">
      <c r="A55" s="572" t="s">
        <v>136</v>
      </c>
      <c r="B55" s="573" t="s">
        <v>677</v>
      </c>
      <c r="C55" s="564" t="s">
        <v>620</v>
      </c>
      <c r="D55" s="556">
        <v>288</v>
      </c>
      <c r="E55" s="556">
        <v>94</v>
      </c>
      <c r="F55" s="557">
        <v>194</v>
      </c>
      <c r="G55" s="556">
        <v>150</v>
      </c>
      <c r="H55" s="556">
        <v>44</v>
      </c>
      <c r="I55" s="556">
        <v>0</v>
      </c>
      <c r="J55" s="557"/>
      <c r="K55" s="557"/>
      <c r="L55" s="557">
        <v>94</v>
      </c>
      <c r="M55" s="557">
        <v>100</v>
      </c>
      <c r="N55" s="557"/>
      <c r="O55" s="557"/>
      <c r="P55" s="560"/>
      <c r="Q55" s="560"/>
    </row>
    <row r="56" spans="1:17">
      <c r="A56" s="574" t="s">
        <v>678</v>
      </c>
      <c r="B56" s="567" t="s">
        <v>679</v>
      </c>
      <c r="C56" s="564" t="s">
        <v>57</v>
      </c>
      <c r="D56" s="556">
        <v>180</v>
      </c>
      <c r="E56" s="556"/>
      <c r="F56" s="557">
        <v>180</v>
      </c>
      <c r="G56" s="556"/>
      <c r="H56" s="556"/>
      <c r="I56" s="556">
        <v>0</v>
      </c>
      <c r="J56" s="557"/>
      <c r="K56" s="557"/>
      <c r="L56" s="557">
        <v>36</v>
      </c>
      <c r="M56" s="557">
        <v>144</v>
      </c>
      <c r="N56" s="557"/>
      <c r="O56" s="557"/>
      <c r="P56" s="560"/>
      <c r="Q56" s="560"/>
    </row>
    <row r="57" spans="1:17">
      <c r="A57" s="574" t="s">
        <v>680</v>
      </c>
      <c r="B57" s="567" t="s">
        <v>609</v>
      </c>
      <c r="C57" s="564" t="s">
        <v>57</v>
      </c>
      <c r="D57" s="556">
        <v>324</v>
      </c>
      <c r="E57" s="556"/>
      <c r="F57" s="557">
        <v>324</v>
      </c>
      <c r="G57" s="556"/>
      <c r="H57" s="556"/>
      <c r="I57" s="556">
        <v>0</v>
      </c>
      <c r="J57" s="557"/>
      <c r="K57" s="557"/>
      <c r="L57" s="557"/>
      <c r="M57" s="557">
        <v>180</v>
      </c>
      <c r="N57" s="557">
        <v>144</v>
      </c>
      <c r="O57" s="557"/>
      <c r="P57" s="560"/>
      <c r="Q57" s="560"/>
    </row>
    <row r="58" spans="1:17">
      <c r="A58" s="549" t="s">
        <v>141</v>
      </c>
      <c r="B58" s="571" t="s">
        <v>681</v>
      </c>
      <c r="C58" s="564" t="s">
        <v>36</v>
      </c>
      <c r="D58" s="557">
        <v>284</v>
      </c>
      <c r="E58" s="557">
        <v>92</v>
      </c>
      <c r="F58" s="557">
        <v>192</v>
      </c>
      <c r="G58" s="557">
        <v>136</v>
      </c>
      <c r="H58" s="557">
        <v>56</v>
      </c>
      <c r="I58" s="557">
        <f>SUM(I66:I66)</f>
        <v>0</v>
      </c>
      <c r="J58" s="557"/>
      <c r="K58" s="557"/>
      <c r="L58" s="557"/>
      <c r="M58" s="557">
        <v>118</v>
      </c>
      <c r="N58" s="557">
        <v>74</v>
      </c>
      <c r="O58" s="557"/>
      <c r="P58" s="557">
        <f>SUM(P66:P66)</f>
        <v>0</v>
      </c>
      <c r="Q58" s="560">
        <f>SUM(Q66:Q66)</f>
        <v>0</v>
      </c>
    </row>
    <row r="59" spans="1:17">
      <c r="A59" s="572" t="s">
        <v>143</v>
      </c>
      <c r="B59" s="573" t="s">
        <v>682</v>
      </c>
      <c r="C59" s="564" t="s">
        <v>620</v>
      </c>
      <c r="D59" s="556">
        <v>284</v>
      </c>
      <c r="E59" s="556">
        <v>92</v>
      </c>
      <c r="F59" s="557">
        <v>192</v>
      </c>
      <c r="G59" s="556">
        <v>136</v>
      </c>
      <c r="H59" s="556">
        <v>56</v>
      </c>
      <c r="I59" s="556">
        <v>0</v>
      </c>
      <c r="J59" s="557"/>
      <c r="K59" s="557"/>
      <c r="L59" s="557"/>
      <c r="M59" s="557">
        <v>118</v>
      </c>
      <c r="N59" s="557">
        <v>74</v>
      </c>
      <c r="O59" s="557"/>
      <c r="P59" s="560"/>
      <c r="Q59" s="560"/>
    </row>
    <row r="60" spans="1:17">
      <c r="A60" s="574" t="s">
        <v>683</v>
      </c>
      <c r="B60" s="567" t="s">
        <v>679</v>
      </c>
      <c r="C60" s="564" t="s">
        <v>57</v>
      </c>
      <c r="D60" s="556">
        <v>180</v>
      </c>
      <c r="E60" s="556"/>
      <c r="F60" s="557">
        <v>180</v>
      </c>
      <c r="G60" s="556"/>
      <c r="H60" s="556"/>
      <c r="I60" s="556">
        <v>0</v>
      </c>
      <c r="J60" s="557"/>
      <c r="K60" s="557"/>
      <c r="L60" s="557"/>
      <c r="M60" s="557">
        <v>72</v>
      </c>
      <c r="N60" s="557">
        <v>108</v>
      </c>
      <c r="O60" s="557"/>
      <c r="P60" s="560"/>
      <c r="Q60" s="560"/>
    </row>
    <row r="61" spans="1:17">
      <c r="A61" s="574" t="s">
        <v>684</v>
      </c>
      <c r="B61" s="567" t="s">
        <v>609</v>
      </c>
      <c r="C61" s="564" t="s">
        <v>57</v>
      </c>
      <c r="D61" s="556">
        <v>324</v>
      </c>
      <c r="E61" s="556"/>
      <c r="F61" s="557">
        <v>324</v>
      </c>
      <c r="G61" s="556"/>
      <c r="H61" s="556"/>
      <c r="I61" s="556">
        <v>0</v>
      </c>
      <c r="J61" s="557"/>
      <c r="K61" s="557"/>
      <c r="L61" s="557"/>
      <c r="M61" s="557"/>
      <c r="N61" s="557">
        <v>108</v>
      </c>
      <c r="O61" s="557">
        <v>216</v>
      </c>
      <c r="P61" s="560"/>
      <c r="Q61" s="560"/>
    </row>
    <row r="62" spans="1:17" ht="40.5">
      <c r="A62" s="549" t="s">
        <v>148</v>
      </c>
      <c r="B62" s="571" t="s">
        <v>685</v>
      </c>
      <c r="C62" s="564" t="s">
        <v>36</v>
      </c>
      <c r="D62" s="557">
        <v>138</v>
      </c>
      <c r="E62" s="557">
        <v>44</v>
      </c>
      <c r="F62" s="557">
        <v>94</v>
      </c>
      <c r="G62" s="557">
        <v>66</v>
      </c>
      <c r="H62" s="557">
        <v>28</v>
      </c>
      <c r="I62" s="557">
        <f>SUM(I70:I70)</f>
        <v>0</v>
      </c>
      <c r="J62" s="557"/>
      <c r="K62" s="557"/>
      <c r="L62" s="557"/>
      <c r="M62" s="557"/>
      <c r="N62" s="557">
        <v>46</v>
      </c>
      <c r="O62" s="557">
        <v>48</v>
      </c>
      <c r="P62" s="557">
        <f>SUM(P70:P70)</f>
        <v>0</v>
      </c>
      <c r="Q62" s="560">
        <f>SUM(Q70:Q70)</f>
        <v>0</v>
      </c>
    </row>
    <row r="63" spans="1:17">
      <c r="A63" s="572" t="s">
        <v>150</v>
      </c>
      <c r="B63" s="573" t="s">
        <v>686</v>
      </c>
      <c r="C63" s="564" t="s">
        <v>620</v>
      </c>
      <c r="D63" s="556">
        <v>138</v>
      </c>
      <c r="E63" s="556">
        <v>44</v>
      </c>
      <c r="F63" s="557">
        <v>94</v>
      </c>
      <c r="G63" s="556">
        <v>66</v>
      </c>
      <c r="H63" s="556">
        <v>28</v>
      </c>
      <c r="I63" s="556">
        <v>0</v>
      </c>
      <c r="J63" s="557"/>
      <c r="K63" s="557"/>
      <c r="L63" s="557"/>
      <c r="M63" s="557"/>
      <c r="N63" s="557">
        <v>46</v>
      </c>
      <c r="O63" s="557">
        <v>48</v>
      </c>
      <c r="P63" s="560"/>
      <c r="Q63" s="560"/>
    </row>
    <row r="64" spans="1:17">
      <c r="A64" s="574" t="s">
        <v>687</v>
      </c>
      <c r="B64" s="567" t="s">
        <v>679</v>
      </c>
      <c r="C64" s="564" t="s">
        <v>57</v>
      </c>
      <c r="D64" s="556">
        <v>108</v>
      </c>
      <c r="E64" s="556"/>
      <c r="F64" s="557">
        <v>108</v>
      </c>
      <c r="G64" s="556"/>
      <c r="H64" s="556"/>
      <c r="I64" s="556">
        <v>0</v>
      </c>
      <c r="J64" s="557"/>
      <c r="K64" s="557"/>
      <c r="L64" s="557"/>
      <c r="M64" s="557"/>
      <c r="N64" s="557"/>
      <c r="O64" s="557">
        <v>108</v>
      </c>
      <c r="P64" s="560"/>
      <c r="Q64" s="560"/>
    </row>
    <row r="65" spans="1:17">
      <c r="A65" s="574" t="s">
        <v>688</v>
      </c>
      <c r="B65" s="567" t="s">
        <v>609</v>
      </c>
      <c r="C65" s="564" t="s">
        <v>57</v>
      </c>
      <c r="D65" s="556">
        <v>288</v>
      </c>
      <c r="E65" s="556"/>
      <c r="F65" s="557">
        <v>288</v>
      </c>
      <c r="G65" s="556"/>
      <c r="H65" s="556"/>
      <c r="I65" s="556">
        <v>0</v>
      </c>
      <c r="J65" s="557"/>
      <c r="K65" s="557"/>
      <c r="L65" s="557"/>
      <c r="M65" s="557"/>
      <c r="N65" s="557"/>
      <c r="O65" s="557">
        <v>288</v>
      </c>
      <c r="P65" s="560"/>
      <c r="Q65" s="560"/>
    </row>
    <row r="66" spans="1:17">
      <c r="A66" s="572" t="s">
        <v>600</v>
      </c>
      <c r="B66" s="573" t="s">
        <v>77</v>
      </c>
      <c r="C66" s="564" t="s">
        <v>689</v>
      </c>
      <c r="D66" s="556">
        <v>80</v>
      </c>
      <c r="E66" s="556">
        <v>40</v>
      </c>
      <c r="F66" s="557">
        <v>40</v>
      </c>
      <c r="G66" s="556"/>
      <c r="H66" s="556">
        <v>40</v>
      </c>
      <c r="I66" s="556">
        <v>0</v>
      </c>
      <c r="J66" s="557"/>
      <c r="K66" s="557"/>
      <c r="L66" s="557"/>
      <c r="M66" s="557">
        <v>10</v>
      </c>
      <c r="N66" s="557">
        <v>20</v>
      </c>
      <c r="O66" s="557">
        <v>10</v>
      </c>
      <c r="P66" s="560"/>
      <c r="Q66" s="560"/>
    </row>
    <row r="67" spans="1:17">
      <c r="A67" s="575"/>
      <c r="B67" s="576" t="s">
        <v>602</v>
      </c>
      <c r="C67" s="563" t="s">
        <v>690</v>
      </c>
      <c r="D67" s="570">
        <v>4158</v>
      </c>
      <c r="E67" s="570">
        <v>1386</v>
      </c>
      <c r="F67" s="570">
        <v>2772</v>
      </c>
      <c r="G67" s="570">
        <v>1482</v>
      </c>
      <c r="H67" s="570">
        <v>1290</v>
      </c>
      <c r="I67" s="570">
        <v>0</v>
      </c>
      <c r="J67" s="570">
        <v>612</v>
      </c>
      <c r="K67" s="570">
        <v>828</v>
      </c>
      <c r="L67" s="570">
        <v>540</v>
      </c>
      <c r="M67" s="570">
        <v>468</v>
      </c>
      <c r="N67" s="570">
        <v>216</v>
      </c>
      <c r="O67" s="570">
        <v>108</v>
      </c>
      <c r="P67" s="570">
        <f>P18+P34+P41+P44+P47+P53</f>
        <v>0</v>
      </c>
      <c r="Q67" s="552">
        <f>Q18+Q34+Q41+Q44+Q47+Q53</f>
        <v>0</v>
      </c>
    </row>
    <row r="68" spans="1:17" ht="23.25">
      <c r="A68" s="1188" t="s">
        <v>604</v>
      </c>
      <c r="B68" s="1189"/>
      <c r="C68" s="1189"/>
      <c r="D68" s="1189"/>
      <c r="E68" s="577"/>
      <c r="F68" s="1190" t="s">
        <v>176</v>
      </c>
      <c r="G68" s="1192" t="s">
        <v>605</v>
      </c>
      <c r="H68" s="1192"/>
      <c r="I68" s="1186"/>
      <c r="J68" s="578"/>
      <c r="K68" s="578"/>
      <c r="L68" s="578"/>
      <c r="M68" s="578"/>
      <c r="N68" s="578"/>
      <c r="O68" s="578"/>
      <c r="P68" s="578"/>
      <c r="Q68" s="578"/>
    </row>
    <row r="69" spans="1:17" ht="23.25">
      <c r="A69" s="1193" t="s">
        <v>606</v>
      </c>
      <c r="B69" s="1194"/>
      <c r="C69" s="1194"/>
      <c r="D69" s="1194"/>
      <c r="E69" s="1194"/>
      <c r="F69" s="1190"/>
      <c r="G69" s="1192" t="s">
        <v>462</v>
      </c>
      <c r="H69" s="1192"/>
      <c r="I69" s="1186"/>
      <c r="J69" s="532">
        <v>306</v>
      </c>
      <c r="K69" s="532">
        <v>414</v>
      </c>
      <c r="L69" s="579">
        <v>270</v>
      </c>
      <c r="M69" s="579">
        <v>234</v>
      </c>
      <c r="N69" s="579">
        <v>108</v>
      </c>
      <c r="O69" s="579">
        <v>54</v>
      </c>
      <c r="P69" s="579"/>
      <c r="Q69" s="532"/>
    </row>
    <row r="70" spans="1:17" ht="73.5" customHeight="1">
      <c r="A70" s="1195" t="s">
        <v>691</v>
      </c>
      <c r="B70" s="1195"/>
      <c r="C70" s="1195"/>
      <c r="D70" s="1195"/>
      <c r="E70" s="1196"/>
      <c r="F70" s="1190"/>
      <c r="G70" s="1192" t="s">
        <v>608</v>
      </c>
      <c r="H70" s="1192"/>
      <c r="I70" s="1186"/>
      <c r="J70" s="532">
        <v>0</v>
      </c>
      <c r="K70" s="532">
        <v>0</v>
      </c>
      <c r="L70" s="532">
        <v>36</v>
      </c>
      <c r="M70" s="532">
        <v>216</v>
      </c>
      <c r="N70" s="532">
        <v>108</v>
      </c>
      <c r="O70" s="532">
        <v>108</v>
      </c>
      <c r="P70" s="532"/>
      <c r="Q70" s="532"/>
    </row>
    <row r="71" spans="1:17" ht="23.25">
      <c r="A71" s="580"/>
      <c r="B71" s="581"/>
      <c r="C71" s="581"/>
      <c r="D71" s="581"/>
      <c r="E71" s="581"/>
      <c r="F71" s="1190"/>
      <c r="G71" s="1192" t="s">
        <v>609</v>
      </c>
      <c r="H71" s="1192"/>
      <c r="I71" s="1186"/>
      <c r="J71" s="582">
        <v>0</v>
      </c>
      <c r="K71" s="582">
        <v>0</v>
      </c>
      <c r="L71" s="532">
        <v>0</v>
      </c>
      <c r="M71" s="532">
        <v>180</v>
      </c>
      <c r="N71" s="532">
        <v>252</v>
      </c>
      <c r="O71" s="532">
        <v>504</v>
      </c>
      <c r="P71" s="532"/>
      <c r="Q71" s="532"/>
    </row>
    <row r="72" spans="1:17" ht="25.5" customHeight="1" thickBot="1">
      <c r="A72" s="1197"/>
      <c r="B72" s="1198"/>
      <c r="C72" s="1198"/>
      <c r="D72" s="1198"/>
      <c r="E72" s="1199"/>
      <c r="F72" s="1190"/>
      <c r="G72" s="1200" t="s">
        <v>178</v>
      </c>
      <c r="H72" s="1201"/>
      <c r="I72" s="1201"/>
      <c r="J72" s="582"/>
      <c r="K72" s="582"/>
      <c r="L72" s="532"/>
      <c r="M72" s="532"/>
      <c r="N72" s="532"/>
      <c r="O72" s="532"/>
      <c r="P72" s="532"/>
      <c r="Q72" s="532"/>
    </row>
    <row r="73" spans="1:17" ht="24" thickBot="1">
      <c r="A73" s="1197"/>
      <c r="B73" s="1198"/>
      <c r="C73" s="1198"/>
      <c r="D73" s="1198"/>
      <c r="E73" s="1199"/>
      <c r="F73" s="1191"/>
      <c r="G73" s="1202"/>
      <c r="H73" s="1203"/>
      <c r="I73" s="1204"/>
      <c r="J73" s="583"/>
      <c r="K73" s="583"/>
      <c r="L73" s="583"/>
      <c r="M73" s="583"/>
      <c r="N73" s="583"/>
      <c r="O73" s="583"/>
      <c r="P73" s="583"/>
      <c r="Q73" s="583"/>
    </row>
    <row r="74" spans="1:17">
      <c r="A74" s="584"/>
      <c r="B74" s="585"/>
      <c r="C74" s="585"/>
      <c r="D74" s="585"/>
      <c r="E74" s="585"/>
      <c r="F74" s="1190"/>
      <c r="G74" s="1205" t="s">
        <v>610</v>
      </c>
      <c r="H74" s="1206"/>
      <c r="I74" s="1207"/>
      <c r="J74" s="532">
        <v>0</v>
      </c>
      <c r="K74" s="532">
        <v>4</v>
      </c>
      <c r="L74" s="532">
        <v>2</v>
      </c>
      <c r="M74" s="532">
        <v>3</v>
      </c>
      <c r="N74" s="532">
        <v>1</v>
      </c>
      <c r="O74" s="532">
        <v>3</v>
      </c>
      <c r="P74" s="532"/>
      <c r="Q74" s="532"/>
    </row>
    <row r="75" spans="1:17">
      <c r="A75" s="584"/>
      <c r="B75" s="585"/>
      <c r="C75" s="585"/>
      <c r="D75" s="585"/>
      <c r="E75" s="585"/>
      <c r="F75" s="1190"/>
      <c r="G75" s="1208" t="s">
        <v>611</v>
      </c>
      <c r="H75" s="1192"/>
      <c r="I75" s="1186"/>
      <c r="J75" s="532">
        <v>1</v>
      </c>
      <c r="K75" s="532">
        <v>7</v>
      </c>
      <c r="L75" s="586">
        <v>5</v>
      </c>
      <c r="M75" s="586">
        <v>6</v>
      </c>
      <c r="N75" s="586">
        <v>2</v>
      </c>
      <c r="O75" s="586">
        <v>6</v>
      </c>
      <c r="P75" s="586"/>
      <c r="Q75" s="586"/>
    </row>
    <row r="76" spans="1:17" ht="20.45" customHeight="1">
      <c r="A76" s="584"/>
      <c r="B76" s="585"/>
      <c r="C76" s="585"/>
      <c r="D76" s="585"/>
      <c r="E76" s="585"/>
      <c r="F76" s="1190"/>
      <c r="G76" s="1186" t="s">
        <v>612</v>
      </c>
      <c r="H76" s="1187"/>
      <c r="I76" s="1187"/>
      <c r="J76" s="532">
        <v>0</v>
      </c>
      <c r="K76" s="532">
        <v>2</v>
      </c>
      <c r="L76" s="586">
        <v>0</v>
      </c>
      <c r="M76" s="586">
        <v>0</v>
      </c>
      <c r="N76" s="586">
        <v>0</v>
      </c>
      <c r="O76" s="586">
        <v>1</v>
      </c>
      <c r="P76" s="586"/>
      <c r="Q76" s="586"/>
    </row>
    <row r="77" spans="1:17">
      <c r="A77" s="587"/>
      <c r="B77" s="588"/>
      <c r="C77" s="588"/>
      <c r="D77" s="588"/>
      <c r="E77" s="588"/>
      <c r="F77" s="1190"/>
      <c r="G77" s="1186"/>
      <c r="H77" s="1187"/>
      <c r="I77" s="1187"/>
      <c r="J77" s="586">
        <f>SUM(J74:J76)</f>
        <v>1</v>
      </c>
      <c r="K77" s="586">
        <f t="shared" ref="K77:Q77" si="2">SUM(K74:K76)</f>
        <v>13</v>
      </c>
      <c r="L77" s="586">
        <f t="shared" si="2"/>
        <v>7</v>
      </c>
      <c r="M77" s="586">
        <f t="shared" si="2"/>
        <v>9</v>
      </c>
      <c r="N77" s="586">
        <f t="shared" si="2"/>
        <v>3</v>
      </c>
      <c r="O77" s="586">
        <f t="shared" si="2"/>
        <v>10</v>
      </c>
      <c r="P77" s="586">
        <f t="shared" si="2"/>
        <v>0</v>
      </c>
      <c r="Q77" s="586">
        <f t="shared" si="2"/>
        <v>0</v>
      </c>
    </row>
  </sheetData>
  <mergeCells count="48">
    <mergeCell ref="G77:I77"/>
    <mergeCell ref="A68:D68"/>
    <mergeCell ref="F68:F77"/>
    <mergeCell ref="G68:I68"/>
    <mergeCell ref="A69:E69"/>
    <mergeCell ref="G69:I69"/>
    <mergeCell ref="A70:E70"/>
    <mergeCell ref="G70:I70"/>
    <mergeCell ref="G71:I71"/>
    <mergeCell ref="A72:E72"/>
    <mergeCell ref="G72:I72"/>
    <mergeCell ref="A73:E73"/>
    <mergeCell ref="G73:I73"/>
    <mergeCell ref="G74:I74"/>
    <mergeCell ref="G75:I75"/>
    <mergeCell ref="G76:I76"/>
    <mergeCell ref="A9:I9"/>
    <mergeCell ref="A10:A15"/>
    <mergeCell ref="B10:B15"/>
    <mergeCell ref="C10:C15"/>
    <mergeCell ref="D10:I10"/>
    <mergeCell ref="F12:F15"/>
    <mergeCell ref="G12:I12"/>
    <mergeCell ref="G13:G15"/>
    <mergeCell ref="H13:H15"/>
    <mergeCell ref="I13:I15"/>
    <mergeCell ref="J10:Q10"/>
    <mergeCell ref="D11:D15"/>
    <mergeCell ref="E11:E15"/>
    <mergeCell ref="F11:I11"/>
    <mergeCell ref="J11:K11"/>
    <mergeCell ref="L11:M11"/>
    <mergeCell ref="N11:O11"/>
    <mergeCell ref="P11:Q11"/>
    <mergeCell ref="J12:J13"/>
    <mergeCell ref="K12:K13"/>
    <mergeCell ref="L12:L13"/>
    <mergeCell ref="M12:M13"/>
    <mergeCell ref="N12:N13"/>
    <mergeCell ref="O12:O13"/>
    <mergeCell ref="P12:P13"/>
    <mergeCell ref="Q12:Q13"/>
    <mergeCell ref="C4:Q4"/>
    <mergeCell ref="G6:Q6"/>
    <mergeCell ref="F7:K7"/>
    <mergeCell ref="N7:Q7"/>
    <mergeCell ref="G8:K8"/>
    <mergeCell ref="N8:Q8"/>
  </mergeCells>
  <pageMargins left="0.70866141732283472" right="0.70866141732283472" top="0.74803149606299213" bottom="0.74803149606299213" header="0.31496062992125984" footer="0.31496062992125984"/>
  <pageSetup paperSize="9" scale="40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2</vt:i4>
      </vt:variant>
    </vt:vector>
  </HeadingPairs>
  <TitlesOfParts>
    <vt:vector size="17" baseType="lpstr">
      <vt:lpstr>Агрономия</vt:lpstr>
      <vt:lpstr>Ветеринария</vt:lpstr>
      <vt:lpstr>Зоотехния</vt:lpstr>
      <vt:lpstr>Механизация сх</vt:lpstr>
      <vt:lpstr>Право и организация соц обеспеч</vt:lpstr>
      <vt:lpstr>Страховое дело</vt:lpstr>
      <vt:lpstr>Техническая эксплуатация </vt:lpstr>
      <vt:lpstr>Экономика т бухгалтерский учет</vt:lpstr>
      <vt:lpstr>Продавец</vt:lpstr>
      <vt:lpstr>Трак.-маш.2г10м</vt:lpstr>
      <vt:lpstr>трак-маш 2г5м</vt:lpstr>
      <vt:lpstr>Машинист трелев. машины</vt:lpstr>
      <vt:lpstr>Повар, кондитер, официант</vt:lpstr>
      <vt:lpstr>Тракторист-машинист сх производ</vt:lpstr>
      <vt:lpstr>Электросварщик ручной сварки</vt:lpstr>
      <vt:lpstr>Агрономия!Область_печати</vt:lpstr>
      <vt:lpstr>Ветеринария!Область_печати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TGF</dc:creator>
  <cp:lastModifiedBy>TGF</cp:lastModifiedBy>
  <cp:lastPrinted>2016-09-15T08:47:20Z</cp:lastPrinted>
  <dcterms:created xsi:type="dcterms:W3CDTF">2016-09-15T01:51:02Z</dcterms:created>
  <dcterms:modified xsi:type="dcterms:W3CDTF">2016-09-19T01:42:07Z</dcterms:modified>
</cp:coreProperties>
</file>